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УТОЧНЕНИЯ = 2024 год\1. уточнения_ февраль-март 2024\в ДСГО (проект)\"/>
    </mc:Choice>
  </mc:AlternateContent>
  <bookViews>
    <workbookView xWindow="-120" yWindow="-120" windowWidth="29040" windowHeight="15840" activeTab="3"/>
  </bookViews>
  <sheets>
    <sheet name="Дх" sheetId="20" r:id="rId1"/>
    <sheet name="МП " sheetId="17" r:id="rId2"/>
    <sheet name="вед. " sheetId="14" r:id="rId3"/>
    <sheet name="источн" sheetId="19" r:id="rId4"/>
  </sheets>
  <definedNames>
    <definedName name="_xlnm._FilterDatabase" localSheetId="2" hidden="1">'вед. '!$A$12:$R$1203</definedName>
    <definedName name="_xlnm._FilterDatabase" localSheetId="1" hidden="1">'МП '!$A$11:$N$641</definedName>
    <definedName name="APPT" localSheetId="2">'вед. '!$A$20</definedName>
    <definedName name="FIO" localSheetId="2">'вед. '!#REF!</definedName>
    <definedName name="LAST_CELL" localSheetId="2">'вед. '!#REF!</definedName>
    <definedName name="SIGN" localSheetId="2">'вед. '!$A$20:$E$21</definedName>
    <definedName name="_xlnm.Print_Titles" localSheetId="2">'вед. '!$9:$11</definedName>
    <definedName name="_xlnm.Print_Titles" localSheetId="1">'МП '!$9:$10</definedName>
  </definedNames>
  <calcPr calcId="152511"/>
</workbook>
</file>

<file path=xl/calcChain.xml><?xml version="1.0" encoding="utf-8"?>
<calcChain xmlns="http://schemas.openxmlformats.org/spreadsheetml/2006/main">
  <c r="E19" i="20" l="1"/>
  <c r="E12" i="20" s="1"/>
  <c r="K105" i="14" l="1"/>
  <c r="L254" i="14"/>
  <c r="L253" i="14"/>
  <c r="G181" i="17" l="1"/>
  <c r="K1222" i="14" l="1"/>
  <c r="G411" i="17"/>
  <c r="K324" i="14"/>
  <c r="K611" i="14" l="1"/>
  <c r="G627" i="17"/>
  <c r="L631" i="17" l="1"/>
  <c r="L325" i="17"/>
  <c r="Q325" i="17"/>
  <c r="Q631" i="17"/>
  <c r="U409" i="14"/>
  <c r="U1191" i="14"/>
  <c r="P1191" i="14"/>
  <c r="P409" i="14"/>
  <c r="L960" i="14" l="1"/>
  <c r="L959" i="14" s="1"/>
  <c r="K959" i="14"/>
  <c r="J959" i="14"/>
  <c r="I959" i="14"/>
  <c r="L958" i="14"/>
  <c r="L957" i="14" s="1"/>
  <c r="K957" i="14"/>
  <c r="J957" i="14"/>
  <c r="I957" i="14"/>
  <c r="G629" i="17" l="1"/>
  <c r="K1189" i="14"/>
  <c r="K386" i="14" l="1"/>
  <c r="G300" i="17"/>
  <c r="Q490" i="17" l="1"/>
  <c r="L490" i="17"/>
  <c r="G490" i="17"/>
  <c r="G469" i="17"/>
  <c r="G467" i="17"/>
  <c r="G451" i="17"/>
  <c r="G444" i="17"/>
  <c r="G202" i="17"/>
  <c r="G119" i="17"/>
  <c r="H115" i="17"/>
  <c r="H114" i="17" s="1"/>
  <c r="G114" i="17"/>
  <c r="G106" i="17"/>
  <c r="H469" i="17"/>
  <c r="H468" i="17" s="1"/>
  <c r="G468" i="17"/>
  <c r="H467" i="17"/>
  <c r="H466" i="17" s="1"/>
  <c r="G466" i="17"/>
  <c r="H535" i="17"/>
  <c r="H534" i="17" s="1"/>
  <c r="G534" i="17"/>
  <c r="G63" i="17"/>
  <c r="G70" i="17"/>
  <c r="I41" i="17"/>
  <c r="J41" i="17"/>
  <c r="K41" i="17"/>
  <c r="L41" i="17"/>
  <c r="M41" i="17"/>
  <c r="N41" i="17"/>
  <c r="O41" i="17"/>
  <c r="P41" i="17"/>
  <c r="Q41" i="17"/>
  <c r="R41" i="17"/>
  <c r="H45" i="17"/>
  <c r="H44" i="17" s="1"/>
  <c r="G44" i="17"/>
  <c r="G25" i="17"/>
  <c r="H70" i="17"/>
  <c r="H69" i="17" s="1"/>
  <c r="G69" i="17"/>
  <c r="H43" i="17"/>
  <c r="H42" i="17" s="1"/>
  <c r="G42" i="17"/>
  <c r="G461" i="17"/>
  <c r="I461" i="17"/>
  <c r="J461" i="17"/>
  <c r="L461" i="17"/>
  <c r="N461" i="17"/>
  <c r="O461" i="17"/>
  <c r="Q461" i="17"/>
  <c r="H464" i="17"/>
  <c r="G462" i="17"/>
  <c r="G456" i="17"/>
  <c r="I456" i="17"/>
  <c r="J456" i="17"/>
  <c r="L456" i="17"/>
  <c r="N456" i="17"/>
  <c r="O456" i="17"/>
  <c r="Q456" i="17"/>
  <c r="G454" i="17"/>
  <c r="I454" i="17"/>
  <c r="J454" i="17"/>
  <c r="L454" i="17"/>
  <c r="N454" i="17"/>
  <c r="O454" i="17"/>
  <c r="Q454" i="17"/>
  <c r="H459" i="17"/>
  <c r="G457" i="17"/>
  <c r="H457" i="17" s="1"/>
  <c r="H170" i="17"/>
  <c r="H169" i="17" s="1"/>
  <c r="G169" i="17"/>
  <c r="H168" i="17"/>
  <c r="H167" i="17" s="1"/>
  <c r="G167" i="17"/>
  <c r="H161" i="17"/>
  <c r="H160" i="17" s="1"/>
  <c r="G160" i="17"/>
  <c r="G433" i="17"/>
  <c r="H31" i="17"/>
  <c r="H30" i="17" s="1"/>
  <c r="G30" i="17"/>
  <c r="H29" i="17"/>
  <c r="H28" i="17" s="1"/>
  <c r="G28" i="17"/>
  <c r="H322" i="17"/>
  <c r="H321" i="17" s="1"/>
  <c r="G321" i="17"/>
  <c r="H320" i="17"/>
  <c r="H319" i="17" s="1"/>
  <c r="G319" i="17"/>
  <c r="H314" i="17"/>
  <c r="H313" i="17" s="1"/>
  <c r="G313" i="17"/>
  <c r="G365" i="17"/>
  <c r="H368" i="17"/>
  <c r="H369" i="17"/>
  <c r="H362" i="17"/>
  <c r="H361" i="17" s="1"/>
  <c r="G361" i="17"/>
  <c r="G409" i="17"/>
  <c r="I409" i="17"/>
  <c r="J409" i="17"/>
  <c r="L409" i="17"/>
  <c r="N409" i="17"/>
  <c r="O409" i="17"/>
  <c r="Q409" i="17"/>
  <c r="H411" i="17"/>
  <c r="H412" i="17"/>
  <c r="H404" i="17"/>
  <c r="G402" i="17"/>
  <c r="I402" i="17"/>
  <c r="J402" i="17"/>
  <c r="L402" i="17"/>
  <c r="N402" i="17"/>
  <c r="O402" i="17"/>
  <c r="Q402" i="17"/>
  <c r="H387" i="17"/>
  <c r="G386" i="17"/>
  <c r="I386" i="17"/>
  <c r="J386" i="17"/>
  <c r="L386" i="17"/>
  <c r="N386" i="17"/>
  <c r="O386" i="17"/>
  <c r="Q386" i="17"/>
  <c r="H384" i="17"/>
  <c r="H383" i="17" s="1"/>
  <c r="G383" i="17"/>
  <c r="H382" i="17"/>
  <c r="H381" i="17" s="1"/>
  <c r="G381" i="17"/>
  <c r="G261" i="17"/>
  <c r="H637" i="17"/>
  <c r="H636" i="17" s="1"/>
  <c r="G636" i="17"/>
  <c r="G41" i="17" l="1"/>
  <c r="H41" i="17"/>
  <c r="H462" i="17"/>
  <c r="Q638" i="17"/>
  <c r="Q634" i="17"/>
  <c r="Q632" i="17"/>
  <c r="Q630" i="17"/>
  <c r="Q628" i="17"/>
  <c r="Q626" i="17"/>
  <c r="Q624" i="17"/>
  <c r="Q621" i="17"/>
  <c r="Q618" i="17"/>
  <c r="Q615" i="17"/>
  <c r="Q613" i="17"/>
  <c r="Q611" i="17"/>
  <c r="Q606" i="17"/>
  <c r="Q604" i="17"/>
  <c r="Q602" i="17"/>
  <c r="Q600" i="17"/>
  <c r="Q596" i="17"/>
  <c r="Q593" i="17"/>
  <c r="Q589" i="17"/>
  <c r="Q588" i="17"/>
  <c r="Q586" i="17"/>
  <c r="Q584" i="17"/>
  <c r="Q582" i="17"/>
  <c r="Q580" i="17"/>
  <c r="Q577" i="17"/>
  <c r="Q574" i="17"/>
  <c r="Q572" i="17"/>
  <c r="Q570" i="17"/>
  <c r="Q568" i="17"/>
  <c r="Q566" i="17"/>
  <c r="Q564" i="17"/>
  <c r="Q562" i="17"/>
  <c r="Q560" i="17"/>
  <c r="Q558" i="17"/>
  <c r="Q553" i="17"/>
  <c r="Q548" i="17"/>
  <c r="Q547" i="17" s="1"/>
  <c r="Q546" i="17" s="1"/>
  <c r="Q543" i="17"/>
  <c r="Q542" i="17" s="1"/>
  <c r="Q541" i="17" s="1"/>
  <c r="Q539" i="17"/>
  <c r="Q537" i="17"/>
  <c r="Q532" i="17"/>
  <c r="Q530" i="17"/>
  <c r="Q528" i="17"/>
  <c r="Q527" i="17" s="1"/>
  <c r="Q524" i="17"/>
  <c r="Q523" i="17" s="1"/>
  <c r="Q522" i="17" s="1"/>
  <c r="Q519" i="17"/>
  <c r="Q518" i="17" s="1"/>
  <c r="Q517" i="17" s="1"/>
  <c r="Q515" i="17"/>
  <c r="Q514" i="17" s="1"/>
  <c r="Q513" i="17" s="1"/>
  <c r="Q511" i="17"/>
  <c r="Q509" i="17"/>
  <c r="Q505" i="17"/>
  <c r="Q503" i="17"/>
  <c r="Q501" i="17"/>
  <c r="Q499" i="17"/>
  <c r="Q496" i="17"/>
  <c r="Q491" i="17"/>
  <c r="Q489" i="17"/>
  <c r="Q486" i="17"/>
  <c r="Q482" i="17"/>
  <c r="Q480" i="17"/>
  <c r="Q477" i="17"/>
  <c r="Q475" i="17"/>
  <c r="Q471" i="17"/>
  <c r="Q452" i="17"/>
  <c r="Q449" i="17"/>
  <c r="Q448" i="17" s="1"/>
  <c r="Q445" i="17"/>
  <c r="Q443" i="17"/>
  <c r="Q438" i="17"/>
  <c r="Q435" i="17"/>
  <c r="Q432" i="17"/>
  <c r="Q428" i="17"/>
  <c r="Q424" i="17"/>
  <c r="Q423" i="17" s="1"/>
  <c r="Q422" i="17" s="1"/>
  <c r="Q420" i="17"/>
  <c r="Q418" i="17"/>
  <c r="Q415" i="17"/>
  <c r="Q413" i="17"/>
  <c r="Q406" i="17"/>
  <c r="R399" i="17"/>
  <c r="R398" i="17" s="1"/>
  <c r="Q398" i="17"/>
  <c r="R397" i="17"/>
  <c r="R396" i="17" s="1"/>
  <c r="Q396" i="17"/>
  <c r="Q392" i="17"/>
  <c r="Q389" i="17"/>
  <c r="Q379" i="17"/>
  <c r="Q377" i="17"/>
  <c r="R374" i="17"/>
  <c r="R373" i="17" s="1"/>
  <c r="Q373" i="17"/>
  <c r="R372" i="17"/>
  <c r="R371" i="17" s="1"/>
  <c r="Q371" i="17"/>
  <c r="R370" i="17"/>
  <c r="R369" i="17"/>
  <c r="R368" i="17"/>
  <c r="Q365" i="17"/>
  <c r="Q364" i="17" s="1"/>
  <c r="Q363" i="17" s="1"/>
  <c r="Q359" i="17"/>
  <c r="Q357" i="17"/>
  <c r="Q355" i="17"/>
  <c r="Q352" i="17"/>
  <c r="Q349" i="17"/>
  <c r="Q346" i="17"/>
  <c r="Q345" i="17" s="1"/>
  <c r="Q342" i="17"/>
  <c r="Q340" i="17"/>
  <c r="Q338" i="17"/>
  <c r="Q335" i="17"/>
  <c r="Q333" i="17"/>
  <c r="Q331" i="17"/>
  <c r="Q328" i="17"/>
  <c r="Q326" i="17"/>
  <c r="Q324" i="17"/>
  <c r="Q317" i="17"/>
  <c r="Q315" i="17"/>
  <c r="Q310" i="17"/>
  <c r="Q308" i="17"/>
  <c r="Q306" i="17"/>
  <c r="Q303" i="17"/>
  <c r="Q301" i="17"/>
  <c r="Q299" i="17"/>
  <c r="Q297" i="17"/>
  <c r="Q292" i="17"/>
  <c r="Q288" i="17"/>
  <c r="Q284" i="17"/>
  <c r="Q283" i="17" s="1"/>
  <c r="Q281" i="17"/>
  <c r="Q280" i="17" s="1"/>
  <c r="Q277" i="17"/>
  <c r="Q275" i="17"/>
  <c r="Q273" i="17"/>
  <c r="Q270" i="17"/>
  <c r="Q269" i="17" s="1"/>
  <c r="Q266" i="17"/>
  <c r="Q265" i="17" s="1"/>
  <c r="Q264" i="17" s="1"/>
  <c r="Q259" i="17"/>
  <c r="Q258" i="17" s="1"/>
  <c r="Q257" i="17" s="1"/>
  <c r="Q255" i="17"/>
  <c r="Q254" i="17" s="1"/>
  <c r="Q252" i="17"/>
  <c r="Q250" i="17"/>
  <c r="Q248" i="17"/>
  <c r="Q244" i="17"/>
  <c r="Q242" i="17"/>
  <c r="Q240" i="17"/>
  <c r="Q238" i="17"/>
  <c r="Q235" i="17"/>
  <c r="Q232" i="17"/>
  <c r="Q231" i="17" s="1"/>
  <c r="Q228" i="17"/>
  <c r="Q227" i="17" s="1"/>
  <c r="Q225" i="17"/>
  <c r="Q224" i="17" s="1"/>
  <c r="Q222" i="17"/>
  <c r="Q221" i="17" s="1"/>
  <c r="Q218" i="17"/>
  <c r="Q217" i="17" s="1"/>
  <c r="Q215" i="17"/>
  <c r="Q213" i="17"/>
  <c r="Q211" i="17"/>
  <c r="Q209" i="17"/>
  <c r="Q207" i="17"/>
  <c r="Q204" i="17"/>
  <c r="Q201" i="17"/>
  <c r="R197" i="17"/>
  <c r="R196" i="17" s="1"/>
  <c r="Q196" i="17"/>
  <c r="Q194" i="17"/>
  <c r="Q192" i="17"/>
  <c r="Q190" i="17"/>
  <c r="Q188" i="17"/>
  <c r="Q186" i="17"/>
  <c r="Q184" i="17"/>
  <c r="Q182" i="17"/>
  <c r="Q180" i="17"/>
  <c r="Q176" i="17"/>
  <c r="Q172" i="17"/>
  <c r="Q171" i="17" s="1"/>
  <c r="Q164" i="17"/>
  <c r="Q162" i="17"/>
  <c r="Q156" i="17"/>
  <c r="Q154" i="17"/>
  <c r="Q152" i="17"/>
  <c r="R150" i="17"/>
  <c r="Q149" i="17"/>
  <c r="Q145" i="17"/>
  <c r="Q144" i="17" s="1"/>
  <c r="Q142" i="17"/>
  <c r="Q140" i="17"/>
  <c r="Q135" i="17"/>
  <c r="Q131" i="17"/>
  <c r="Q129" i="17"/>
  <c r="Q127" i="17"/>
  <c r="R125" i="17"/>
  <c r="R124" i="17" s="1"/>
  <c r="Q124" i="17"/>
  <c r="R123" i="17"/>
  <c r="R122" i="17" s="1"/>
  <c r="Q122" i="17"/>
  <c r="Q119" i="17"/>
  <c r="Q117" i="17"/>
  <c r="Q112" i="17"/>
  <c r="Q110" i="17"/>
  <c r="Q107" i="17"/>
  <c r="Q105" i="17"/>
  <c r="Q103" i="17"/>
  <c r="Q98" i="17"/>
  <c r="Q97" i="17" s="1"/>
  <c r="Q95" i="17"/>
  <c r="Q93" i="17"/>
  <c r="Q91" i="17"/>
  <c r="Q88" i="17"/>
  <c r="Q82" i="17"/>
  <c r="Q77" i="17"/>
  <c r="Q75" i="17"/>
  <c r="Q73" i="17"/>
  <c r="Q71" i="17"/>
  <c r="Q66" i="17"/>
  <c r="Q64" i="17"/>
  <c r="Q62" i="17"/>
  <c r="Q60" i="17"/>
  <c r="Q57" i="17"/>
  <c r="Q53" i="17"/>
  <c r="Q51" i="17"/>
  <c r="Q49" i="17"/>
  <c r="Q47" i="17"/>
  <c r="Q39" i="17"/>
  <c r="Q37" i="17"/>
  <c r="Q33" i="17"/>
  <c r="Q26" i="17"/>
  <c r="Q24" i="17"/>
  <c r="Q22" i="17"/>
  <c r="Q20" i="17"/>
  <c r="Q18" i="17"/>
  <c r="Q16" i="17"/>
  <c r="Q14" i="17"/>
  <c r="L196" i="17"/>
  <c r="L124" i="17"/>
  <c r="L122" i="17"/>
  <c r="L373" i="17"/>
  <c r="L371" i="17"/>
  <c r="L398" i="17"/>
  <c r="L396" i="17"/>
  <c r="L630" i="17"/>
  <c r="L638" i="17"/>
  <c r="L634" i="17"/>
  <c r="L632" i="17"/>
  <c r="L628" i="17"/>
  <c r="L626" i="17"/>
  <c r="L624" i="17"/>
  <c r="L621" i="17"/>
  <c r="L618" i="17"/>
  <c r="L615" i="17"/>
  <c r="L613" i="17"/>
  <c r="L611" i="17"/>
  <c r="L606" i="17"/>
  <c r="L604" i="17"/>
  <c r="L602" i="17"/>
  <c r="L600" i="17"/>
  <c r="L596" i="17"/>
  <c r="L593" i="17"/>
  <c r="L589" i="17"/>
  <c r="L586" i="17"/>
  <c r="L584" i="17"/>
  <c r="L582" i="17"/>
  <c r="L580" i="17"/>
  <c r="L577" i="17"/>
  <c r="L574" i="17"/>
  <c r="L572" i="17"/>
  <c r="L570" i="17"/>
  <c r="L568" i="17"/>
  <c r="L566" i="17"/>
  <c r="L564" i="17"/>
  <c r="L562" i="17"/>
  <c r="L560" i="17"/>
  <c r="L558" i="17"/>
  <c r="L553" i="17"/>
  <c r="L548" i="17"/>
  <c r="L547" i="17" s="1"/>
  <c r="L546" i="17" s="1"/>
  <c r="L543" i="17"/>
  <c r="L542" i="17" s="1"/>
  <c r="L541" i="17" s="1"/>
  <c r="L539" i="17"/>
  <c r="L537" i="17"/>
  <c r="L532" i="17"/>
  <c r="L530" i="17"/>
  <c r="L528" i="17"/>
  <c r="L527" i="17" s="1"/>
  <c r="L524" i="17"/>
  <c r="L523" i="17" s="1"/>
  <c r="L522" i="17" s="1"/>
  <c r="L519" i="17"/>
  <c r="L518" i="17" s="1"/>
  <c r="L517" i="17" s="1"/>
  <c r="L515" i="17"/>
  <c r="L514" i="17" s="1"/>
  <c r="L513" i="17" s="1"/>
  <c r="L511" i="17"/>
  <c r="L509" i="17"/>
  <c r="L505" i="17"/>
  <c r="L503" i="17"/>
  <c r="L501" i="17"/>
  <c r="L499" i="17"/>
  <c r="L496" i="17"/>
  <c r="L491" i="17"/>
  <c r="L489" i="17"/>
  <c r="L486" i="17"/>
  <c r="L482" i="17"/>
  <c r="L480" i="17"/>
  <c r="L477" i="17"/>
  <c r="L475" i="17"/>
  <c r="L471" i="17"/>
  <c r="L452" i="17"/>
  <c r="L449" i="17"/>
  <c r="L448" i="17" s="1"/>
  <c r="L445" i="17"/>
  <c r="L443" i="17"/>
  <c r="L438" i="17"/>
  <c r="L435" i="17"/>
  <c r="L432" i="17"/>
  <c r="L428" i="17"/>
  <c r="L424" i="17"/>
  <c r="L423" i="17" s="1"/>
  <c r="L422" i="17" s="1"/>
  <c r="L420" i="17"/>
  <c r="L418" i="17"/>
  <c r="L415" i="17"/>
  <c r="L413" i="17"/>
  <c r="L406" i="17"/>
  <c r="L392" i="17"/>
  <c r="L385" i="17" s="1"/>
  <c r="L389" i="17"/>
  <c r="L379" i="17"/>
  <c r="L377" i="17"/>
  <c r="L359" i="17"/>
  <c r="L357" i="17"/>
  <c r="L355" i="17"/>
  <c r="L352" i="17"/>
  <c r="L349" i="17"/>
  <c r="L346" i="17"/>
  <c r="L345" i="17" s="1"/>
  <c r="L342" i="17"/>
  <c r="L340" i="17"/>
  <c r="L338" i="17"/>
  <c r="L335" i="17"/>
  <c r="L333" i="17"/>
  <c r="L331" i="17"/>
  <c r="L328" i="17"/>
  <c r="L326" i="17"/>
  <c r="L324" i="17"/>
  <c r="L317" i="17"/>
  <c r="L315" i="17"/>
  <c r="L310" i="17"/>
  <c r="L308" i="17"/>
  <c r="L306" i="17"/>
  <c r="L303" i="17"/>
  <c r="L301" i="17"/>
  <c r="L299" i="17"/>
  <c r="L297" i="17"/>
  <c r="L292" i="17"/>
  <c r="L288" i="17"/>
  <c r="L284" i="17"/>
  <c r="L283" i="17" s="1"/>
  <c r="L281" i="17"/>
  <c r="L280" i="17" s="1"/>
  <c r="L277" i="17"/>
  <c r="L275" i="17"/>
  <c r="L273" i="17"/>
  <c r="L270" i="17"/>
  <c r="L269" i="17" s="1"/>
  <c r="L266" i="17"/>
  <c r="L265" i="17" s="1"/>
  <c r="L264" i="17" s="1"/>
  <c r="L259" i="17"/>
  <c r="L258" i="17" s="1"/>
  <c r="L257" i="17" s="1"/>
  <c r="L255" i="17"/>
  <c r="L254" i="17" s="1"/>
  <c r="L252" i="17"/>
  <c r="L250" i="17"/>
  <c r="L248" i="17"/>
  <c r="L244" i="17"/>
  <c r="L242" i="17"/>
  <c r="L240" i="17"/>
  <c r="L238" i="17"/>
  <c r="L235" i="17"/>
  <c r="L232" i="17"/>
  <c r="L231" i="17" s="1"/>
  <c r="L228" i="17"/>
  <c r="L227" i="17" s="1"/>
  <c r="L225" i="17"/>
  <c r="L224" i="17" s="1"/>
  <c r="L222" i="17"/>
  <c r="L221" i="17" s="1"/>
  <c r="L218" i="17"/>
  <c r="L217" i="17" s="1"/>
  <c r="L215" i="17"/>
  <c r="L213" i="17"/>
  <c r="L211" i="17"/>
  <c r="L209" i="17"/>
  <c r="L207" i="17"/>
  <c r="L204" i="17"/>
  <c r="L201" i="17"/>
  <c r="L194" i="17"/>
  <c r="L192" i="17"/>
  <c r="L190" i="17"/>
  <c r="L188" i="17"/>
  <c r="L186" i="17"/>
  <c r="L184" i="17"/>
  <c r="L182" i="17"/>
  <c r="L180" i="17"/>
  <c r="L176" i="17"/>
  <c r="L172" i="17"/>
  <c r="L171" i="17" s="1"/>
  <c r="L164" i="17"/>
  <c r="L162" i="17"/>
  <c r="L156" i="17"/>
  <c r="L154" i="17"/>
  <c r="L152" i="17"/>
  <c r="M150" i="17"/>
  <c r="L149" i="17"/>
  <c r="L145" i="17"/>
  <c r="L144" i="17" s="1"/>
  <c r="L142" i="17"/>
  <c r="L140" i="17"/>
  <c r="L135" i="17"/>
  <c r="L131" i="17"/>
  <c r="L129" i="17"/>
  <c r="L127" i="17"/>
  <c r="L119" i="17"/>
  <c r="L117" i="17"/>
  <c r="L112" i="17"/>
  <c r="L110" i="17"/>
  <c r="L107" i="17"/>
  <c r="L105" i="17"/>
  <c r="L103" i="17"/>
  <c r="L98" i="17"/>
  <c r="L97" i="17" s="1"/>
  <c r="L95" i="17"/>
  <c r="L93" i="17"/>
  <c r="L91" i="17"/>
  <c r="L88" i="17"/>
  <c r="L82" i="17"/>
  <c r="L77" i="17"/>
  <c r="L75" i="17"/>
  <c r="L73" i="17"/>
  <c r="L71" i="17"/>
  <c r="L66" i="17"/>
  <c r="L64" i="17"/>
  <c r="L62" i="17"/>
  <c r="L60" i="17"/>
  <c r="L57" i="17"/>
  <c r="L53" i="17"/>
  <c r="L51" i="17"/>
  <c r="L49" i="17"/>
  <c r="L47" i="17"/>
  <c r="L39" i="17"/>
  <c r="L37" i="17"/>
  <c r="L33" i="17"/>
  <c r="L26" i="17"/>
  <c r="L24" i="17"/>
  <c r="L22" i="17"/>
  <c r="L20" i="17"/>
  <c r="L18" i="17"/>
  <c r="L16" i="17"/>
  <c r="L14" i="17"/>
  <c r="G638" i="17"/>
  <c r="G634" i="17"/>
  <c r="G632" i="17"/>
  <c r="G628" i="17"/>
  <c r="G626" i="17"/>
  <c r="G624" i="17"/>
  <c r="G621" i="17"/>
  <c r="G615" i="17"/>
  <c r="G613" i="17"/>
  <c r="G611" i="17"/>
  <c r="G606" i="17"/>
  <c r="G602" i="17"/>
  <c r="G600" i="17"/>
  <c r="G593" i="17"/>
  <c r="G589" i="17"/>
  <c r="G588" i="17" s="1"/>
  <c r="G586" i="17"/>
  <c r="G584" i="17"/>
  <c r="G582" i="17"/>
  <c r="G572" i="17"/>
  <c r="G570" i="17"/>
  <c r="G568" i="17"/>
  <c r="G566" i="17"/>
  <c r="G564" i="17"/>
  <c r="G562" i="17"/>
  <c r="G560" i="17"/>
  <c r="G558" i="17"/>
  <c r="G548" i="17"/>
  <c r="G547" i="17" s="1"/>
  <c r="G546" i="17" s="1"/>
  <c r="G543" i="17"/>
  <c r="G542" i="17" s="1"/>
  <c r="G541" i="17" s="1"/>
  <c r="G539" i="17"/>
  <c r="G537" i="17"/>
  <c r="G532" i="17"/>
  <c r="G528" i="17"/>
  <c r="G524" i="17"/>
  <c r="G523" i="17" s="1"/>
  <c r="G522" i="17" s="1"/>
  <c r="G519" i="17"/>
  <c r="G518" i="17" s="1"/>
  <c r="G517" i="17" s="1"/>
  <c r="G515" i="17"/>
  <c r="G514" i="17" s="1"/>
  <c r="G513" i="17" s="1"/>
  <c r="G511" i="17"/>
  <c r="G509" i="17"/>
  <c r="G505" i="17"/>
  <c r="G503" i="17"/>
  <c r="G501" i="17"/>
  <c r="G499" i="17"/>
  <c r="G491" i="17"/>
  <c r="G489" i="17"/>
  <c r="G486" i="17"/>
  <c r="G477" i="17"/>
  <c r="G475" i="17"/>
  <c r="G471" i="17"/>
  <c r="G443" i="17"/>
  <c r="G438" i="17"/>
  <c r="G435" i="17"/>
  <c r="G432" i="17"/>
  <c r="G428" i="17"/>
  <c r="G424" i="17"/>
  <c r="G423" i="17" s="1"/>
  <c r="G422" i="17" s="1"/>
  <c r="G420" i="17"/>
  <c r="G418" i="17"/>
  <c r="G413" i="17"/>
  <c r="G392" i="17"/>
  <c r="G379" i="17"/>
  <c r="G377" i="17"/>
  <c r="G364" i="17"/>
  <c r="G363" i="17" s="1"/>
  <c r="G359" i="17"/>
  <c r="G349" i="17"/>
  <c r="G342" i="17"/>
  <c r="G340" i="17"/>
  <c r="G335" i="17"/>
  <c r="G333" i="17"/>
  <c r="G331" i="17"/>
  <c r="G326" i="17"/>
  <c r="G317" i="17"/>
  <c r="G315" i="17"/>
  <c r="G299" i="17"/>
  <c r="G288" i="17"/>
  <c r="G281" i="17"/>
  <c r="G280" i="17" s="1"/>
  <c r="G277" i="17"/>
  <c r="G275" i="17"/>
  <c r="G273" i="17"/>
  <c r="G255" i="17"/>
  <c r="G254" i="17" s="1"/>
  <c r="G252" i="17"/>
  <c r="G248" i="17"/>
  <c r="G244" i="17"/>
  <c r="G240" i="17"/>
  <c r="G232" i="17"/>
  <c r="G231" i="17" s="1"/>
  <c r="G228" i="17"/>
  <c r="G227" i="17" s="1"/>
  <c r="G215" i="17"/>
  <c r="G213" i="17"/>
  <c r="G207" i="17"/>
  <c r="G204" i="17"/>
  <c r="G194" i="17"/>
  <c r="G190" i="17"/>
  <c r="G186" i="17"/>
  <c r="G182" i="17"/>
  <c r="G162" i="17"/>
  <c r="G156" i="17"/>
  <c r="G152" i="17"/>
  <c r="G145" i="17"/>
  <c r="G144" i="17" s="1"/>
  <c r="G140" i="17"/>
  <c r="G135" i="17"/>
  <c r="G127" i="17"/>
  <c r="G112" i="17"/>
  <c r="G110" i="17"/>
  <c r="G105" i="17"/>
  <c r="G98" i="17"/>
  <c r="G97" i="17" s="1"/>
  <c r="G93" i="17"/>
  <c r="G88" i="17"/>
  <c r="G77" i="17"/>
  <c r="G73" i="17"/>
  <c r="G62" i="17"/>
  <c r="G60" i="17"/>
  <c r="G51" i="17"/>
  <c r="G47" i="17"/>
  <c r="G33" i="17"/>
  <c r="G26" i="17"/>
  <c r="G22" i="17"/>
  <c r="G18" i="17"/>
  <c r="G14" i="17"/>
  <c r="L442" i="17" l="1"/>
  <c r="Q442" i="17"/>
  <c r="Q68" i="17"/>
  <c r="L68" i="17"/>
  <c r="Q102" i="17"/>
  <c r="L102" i="17"/>
  <c r="Q159" i="17"/>
  <c r="L287" i="17"/>
  <c r="L286" i="17" s="1"/>
  <c r="L296" i="17"/>
  <c r="G623" i="17"/>
  <c r="Q485" i="17"/>
  <c r="Q484" i="17" s="1"/>
  <c r="L536" i="17"/>
  <c r="Q13" i="17"/>
  <c r="Q427" i="17"/>
  <c r="L508" i="17"/>
  <c r="L507" i="17" s="1"/>
  <c r="Q116" i="17"/>
  <c r="L330" i="17"/>
  <c r="L470" i="17"/>
  <c r="Q479" i="17"/>
  <c r="L312" i="17"/>
  <c r="Q495" i="17"/>
  <c r="Q494" i="17" s="1"/>
  <c r="L116" i="17"/>
  <c r="L200" i="17"/>
  <c r="L199" i="17" s="1"/>
  <c r="L427" i="17"/>
  <c r="L395" i="17"/>
  <c r="Q351" i="17"/>
  <c r="Q344" i="17" s="1"/>
  <c r="Q417" i="17"/>
  <c r="L13" i="17"/>
  <c r="L159" i="17"/>
  <c r="L158" i="17" s="1"/>
  <c r="L351" i="17"/>
  <c r="L376" i="17"/>
  <c r="Q305" i="17"/>
  <c r="G312" i="17"/>
  <c r="Q312" i="17"/>
  <c r="L46" i="17"/>
  <c r="L56" i="17"/>
  <c r="L126" i="17"/>
  <c r="L272" i="17"/>
  <c r="L268" i="17" s="1"/>
  <c r="L305" i="17"/>
  <c r="Q287" i="17"/>
  <c r="Q286" i="17" s="1"/>
  <c r="Q536" i="17"/>
  <c r="G427" i="17"/>
  <c r="L32" i="17"/>
  <c r="L401" i="17"/>
  <c r="L434" i="17"/>
  <c r="L495" i="17"/>
  <c r="L494" i="17" s="1"/>
  <c r="Q46" i="17"/>
  <c r="Q126" i="17"/>
  <c r="Q175" i="17"/>
  <c r="Q174" i="17" s="1"/>
  <c r="Q370" i="17"/>
  <c r="L485" i="17"/>
  <c r="L484" i="17" s="1"/>
  <c r="Q330" i="17"/>
  <c r="Q434" i="17"/>
  <c r="Q426" i="17" s="1"/>
  <c r="L175" i="17"/>
  <c r="L174" i="17" s="1"/>
  <c r="L134" i="17"/>
  <c r="L133" i="17" s="1"/>
  <c r="G376" i="17"/>
  <c r="G470" i="17"/>
  <c r="L148" i="17"/>
  <c r="L147" i="17" s="1"/>
  <c r="L247" i="17"/>
  <c r="L246" i="17" s="1"/>
  <c r="L610" i="17"/>
  <c r="G434" i="17"/>
  <c r="L234" i="17"/>
  <c r="L230" i="17" s="1"/>
  <c r="L417" i="17"/>
  <c r="L595" i="17"/>
  <c r="L623" i="17"/>
  <c r="L640" i="17" s="1"/>
  <c r="Q401" i="17"/>
  <c r="L337" i="17"/>
  <c r="L479" i="17"/>
  <c r="L588" i="17"/>
  <c r="Q32" i="17"/>
  <c r="Q296" i="17"/>
  <c r="Q234" i="17"/>
  <c r="Q272" i="17"/>
  <c r="Q268" i="17" s="1"/>
  <c r="Q56" i="17"/>
  <c r="Q134" i="17"/>
  <c r="Q133" i="17" s="1"/>
  <c r="Q385" i="17"/>
  <c r="Q470" i="17"/>
  <c r="Q508" i="17"/>
  <c r="Q507" i="17" s="1"/>
  <c r="Q610" i="17"/>
  <c r="Q148" i="17"/>
  <c r="Q147" i="17" s="1"/>
  <c r="Q247" i="17"/>
  <c r="Q246" i="17" s="1"/>
  <c r="Q337" i="17"/>
  <c r="Q376" i="17"/>
  <c r="Q395" i="17"/>
  <c r="Q375" i="17" s="1"/>
  <c r="Q552" i="17"/>
  <c r="Q623" i="17"/>
  <c r="L279" i="17"/>
  <c r="R121" i="17"/>
  <c r="Q121" i="17"/>
  <c r="Q279" i="17"/>
  <c r="L323" i="17"/>
  <c r="Q323" i="17"/>
  <c r="Q158" i="17"/>
  <c r="Q200" i="17"/>
  <c r="Q199" i="17" s="1"/>
  <c r="Q230" i="17"/>
  <c r="R395" i="17"/>
  <c r="Q595" i="17"/>
  <c r="L121" i="17"/>
  <c r="L365" i="17"/>
  <c r="L370" i="17"/>
  <c r="L526" i="17"/>
  <c r="L521" i="17" s="1"/>
  <c r="L441" i="17"/>
  <c r="L552" i="17"/>
  <c r="G508" i="17"/>
  <c r="G507" i="17" s="1"/>
  <c r="G485" i="17"/>
  <c r="G484" i="17" s="1"/>
  <c r="G272" i="17"/>
  <c r="G172" i="17"/>
  <c r="G171" i="17" s="1"/>
  <c r="G238" i="17"/>
  <c r="G20" i="17"/>
  <c r="G53" i="17"/>
  <c r="G71" i="17"/>
  <c r="G103" i="17"/>
  <c r="G131" i="17"/>
  <c r="G235" i="17"/>
  <c r="G306" i="17"/>
  <c r="G66" i="17"/>
  <c r="G303" i="17"/>
  <c r="G37" i="17"/>
  <c r="G180" i="17"/>
  <c r="G188" i="17"/>
  <c r="G211" i="17"/>
  <c r="G95" i="17"/>
  <c r="G142" i="17"/>
  <c r="G134" i="17" s="1"/>
  <c r="G133" i="17" s="1"/>
  <c r="G222" i="17"/>
  <c r="G221" i="17" s="1"/>
  <c r="G259" i="17"/>
  <c r="G258" i="17" s="1"/>
  <c r="G257" i="17" s="1"/>
  <c r="G270" i="17"/>
  <c r="G269" i="17" s="1"/>
  <c r="G268" i="17" s="1"/>
  <c r="G297" i="17"/>
  <c r="G310" i="17"/>
  <c r="G496" i="17"/>
  <c r="G495" i="17" s="1"/>
  <c r="G494" i="17" s="1"/>
  <c r="G16" i="17"/>
  <c r="G13" i="17" s="1"/>
  <c r="G24" i="17"/>
  <c r="G39" i="17"/>
  <c r="G49" i="17"/>
  <c r="G57" i="17"/>
  <c r="G75" i="17"/>
  <c r="G91" i="17"/>
  <c r="G117" i="17"/>
  <c r="G116" i="17" s="1"/>
  <c r="G154" i="17"/>
  <c r="G176" i="17"/>
  <c r="G184" i="17"/>
  <c r="G192" i="17"/>
  <c r="G218" i="17"/>
  <c r="G217" i="17" s="1"/>
  <c r="G242" i="17"/>
  <c r="G250" i="17"/>
  <c r="G247" i="17" s="1"/>
  <c r="G246" i="17" s="1"/>
  <c r="G266" i="17"/>
  <c r="G265" i="17" s="1"/>
  <c r="G264" i="17" s="1"/>
  <c r="G284" i="17"/>
  <c r="G283" i="17" s="1"/>
  <c r="G279" i="17" s="1"/>
  <c r="G301" i="17"/>
  <c r="G324" i="17"/>
  <c r="G357" i="17"/>
  <c r="G389" i="17"/>
  <c r="G406" i="17"/>
  <c r="G445" i="17"/>
  <c r="G452" i="17"/>
  <c r="G308" i="17"/>
  <c r="G328" i="17"/>
  <c r="G330" i="17"/>
  <c r="G346" i="17"/>
  <c r="G345" i="17" s="1"/>
  <c r="G352" i="17"/>
  <c r="G415" i="17"/>
  <c r="G417" i="17"/>
  <c r="G482" i="17"/>
  <c r="G530" i="17"/>
  <c r="G527" i="17" s="1"/>
  <c r="G574" i="17"/>
  <c r="G580" i="17"/>
  <c r="G604" i="17"/>
  <c r="G618" i="17"/>
  <c r="G610" i="17" s="1"/>
  <c r="G64" i="17"/>
  <c r="G82" i="17"/>
  <c r="G129" i="17"/>
  <c r="G209" i="17"/>
  <c r="G225" i="17"/>
  <c r="G224" i="17" s="1"/>
  <c r="G292" i="17"/>
  <c r="G287" i="17" s="1"/>
  <c r="G286" i="17" s="1"/>
  <c r="G338" i="17"/>
  <c r="G337" i="17" s="1"/>
  <c r="G355" i="17"/>
  <c r="G553" i="17"/>
  <c r="G449" i="17"/>
  <c r="G448" i="17" s="1"/>
  <c r="G480" i="17"/>
  <c r="G536" i="17"/>
  <c r="G577" i="17"/>
  <c r="G596" i="17"/>
  <c r="I315" i="14"/>
  <c r="J315" i="14"/>
  <c r="K315" i="14"/>
  <c r="M315" i="14"/>
  <c r="N315" i="14"/>
  <c r="O315" i="14"/>
  <c r="P315" i="14"/>
  <c r="Q315" i="14"/>
  <c r="R315" i="14"/>
  <c r="S315" i="14"/>
  <c r="T315" i="14"/>
  <c r="U315" i="14"/>
  <c r="V315" i="14"/>
  <c r="H315" i="14"/>
  <c r="L317" i="14"/>
  <c r="K342" i="14"/>
  <c r="K587" i="14"/>
  <c r="K1007" i="14"/>
  <c r="K1145" i="14"/>
  <c r="Q12" i="17" l="1"/>
  <c r="L12" i="17"/>
  <c r="G68" i="17"/>
  <c r="Q493" i="17"/>
  <c r="L493" i="17"/>
  <c r="Q640" i="17"/>
  <c r="G442" i="17"/>
  <c r="L101" i="17"/>
  <c r="L100" i="17" s="1"/>
  <c r="G323" i="17"/>
  <c r="G351" i="17"/>
  <c r="G32" i="17"/>
  <c r="L375" i="17"/>
  <c r="G493" i="17"/>
  <c r="Q400" i="17"/>
  <c r="L440" i="17"/>
  <c r="L295" i="17"/>
  <c r="Q55" i="17"/>
  <c r="Q11" i="17" s="1"/>
  <c r="Q295" i="17"/>
  <c r="Q294" i="17" s="1"/>
  <c r="L55" i="17"/>
  <c r="L426" i="17"/>
  <c r="Q526" i="17"/>
  <c r="Q521" i="17" s="1"/>
  <c r="L263" i="17"/>
  <c r="L400" i="17"/>
  <c r="G426" i="17"/>
  <c r="L551" i="17"/>
  <c r="L545" i="17" s="1"/>
  <c r="Q441" i="17"/>
  <c r="Q440" i="17" s="1"/>
  <c r="Q101" i="17"/>
  <c r="Q100" i="17" s="1"/>
  <c r="G526" i="17"/>
  <c r="G521" i="17" s="1"/>
  <c r="G46" i="17"/>
  <c r="Q263" i="17"/>
  <c r="Q551" i="17"/>
  <c r="Q545" i="17" s="1"/>
  <c r="L198" i="17"/>
  <c r="Q198" i="17"/>
  <c r="L364" i="17"/>
  <c r="G479" i="17"/>
  <c r="G401" i="17"/>
  <c r="G400" i="17" s="1"/>
  <c r="G175" i="17"/>
  <c r="G174" i="17" s="1"/>
  <c r="G263" i="17"/>
  <c r="G640" i="17"/>
  <c r="G344" i="17"/>
  <c r="G305" i="17"/>
  <c r="G126" i="17"/>
  <c r="G234" i="17"/>
  <c r="G230" i="17" s="1"/>
  <c r="G595" i="17"/>
  <c r="G385" i="17"/>
  <c r="G375" i="17" s="1"/>
  <c r="G552" i="17"/>
  <c r="G296" i="17"/>
  <c r="G56" i="17"/>
  <c r="M620" i="14"/>
  <c r="R620" i="14"/>
  <c r="M898" i="14"/>
  <c r="R898" i="14"/>
  <c r="L906" i="14"/>
  <c r="L905" i="14" s="1"/>
  <c r="K905" i="14"/>
  <c r="J905" i="14"/>
  <c r="I905" i="14"/>
  <c r="L904" i="14"/>
  <c r="L903" i="14" s="1"/>
  <c r="K903" i="14"/>
  <c r="J903" i="14"/>
  <c r="I903" i="14"/>
  <c r="G12" i="17" l="1"/>
  <c r="L11" i="17"/>
  <c r="G441" i="17"/>
  <c r="G440" i="17" s="1"/>
  <c r="Q608" i="17"/>
  <c r="Q641" i="17" s="1"/>
  <c r="G551" i="17"/>
  <c r="G545" i="17" s="1"/>
  <c r="L363" i="17"/>
  <c r="G295" i="17"/>
  <c r="G294" i="17" s="1"/>
  <c r="G55" i="17"/>
  <c r="G11" i="17" s="1"/>
  <c r="J268" i="14"/>
  <c r="J269" i="14"/>
  <c r="L344" i="17" l="1"/>
  <c r="J1230" i="14"/>
  <c r="K321" i="14"/>
  <c r="I262" i="14"/>
  <c r="K260" i="14"/>
  <c r="K148" i="14"/>
  <c r="M888" i="14"/>
  <c r="R888" i="14"/>
  <c r="L894" i="14"/>
  <c r="L893" i="14" s="1"/>
  <c r="L892" i="14" s="1"/>
  <c r="K893" i="14"/>
  <c r="K892" i="14" s="1"/>
  <c r="K891" i="14" s="1"/>
  <c r="K890" i="14" s="1"/>
  <c r="K889" i="14" s="1"/>
  <c r="J893" i="14"/>
  <c r="I893" i="14"/>
  <c r="I892" i="14" s="1"/>
  <c r="I891" i="14" s="1"/>
  <c r="I890" i="14" s="1"/>
  <c r="I889" i="14" s="1"/>
  <c r="L821" i="14"/>
  <c r="L820" i="14" s="1"/>
  <c r="K820" i="14"/>
  <c r="J820" i="14"/>
  <c r="I820" i="14"/>
  <c r="L819" i="14"/>
  <c r="L818" i="14" s="1"/>
  <c r="K818" i="14"/>
  <c r="J818" i="14"/>
  <c r="I818" i="14"/>
  <c r="L785" i="14"/>
  <c r="L784" i="14" s="1"/>
  <c r="K784" i="14"/>
  <c r="J784" i="14"/>
  <c r="I784" i="14"/>
  <c r="L755" i="14"/>
  <c r="L754" i="14" s="1"/>
  <c r="K754" i="14"/>
  <c r="J754" i="14"/>
  <c r="I754" i="14"/>
  <c r="L294" i="17" l="1"/>
  <c r="J892" i="14"/>
  <c r="J891" i="14" s="1"/>
  <c r="J890" i="14" s="1"/>
  <c r="J889" i="14" s="1"/>
  <c r="L891" i="14"/>
  <c r="L890" i="14" s="1"/>
  <c r="L889" i="14" s="1"/>
  <c r="L608" i="17" l="1"/>
  <c r="L641" i="17" l="1"/>
  <c r="J771" i="14"/>
  <c r="L778" i="14"/>
  <c r="L777" i="14" s="1"/>
  <c r="L776" i="14" s="1"/>
  <c r="K777" i="14"/>
  <c r="K776" i="14" s="1"/>
  <c r="J777" i="14"/>
  <c r="J776" i="14" s="1"/>
  <c r="I777" i="14"/>
  <c r="I776" i="14" s="1"/>
  <c r="L744" i="14"/>
  <c r="L743" i="14" s="1"/>
  <c r="L742" i="14" s="1"/>
  <c r="J743" i="14"/>
  <c r="J742" i="14" s="1"/>
  <c r="K743" i="14"/>
  <c r="K742" i="14" s="1"/>
  <c r="I743" i="14"/>
  <c r="I742" i="14" s="1"/>
  <c r="K604" i="14" l="1"/>
  <c r="L360" i="14"/>
  <c r="L361" i="14"/>
  <c r="K354" i="14"/>
  <c r="K353" i="14" s="1"/>
  <c r="J353" i="14"/>
  <c r="I353" i="14"/>
  <c r="L354" i="14" l="1"/>
  <c r="L353" i="14" s="1"/>
  <c r="K129" i="14" l="1"/>
  <c r="M322" i="14" l="1"/>
  <c r="N322" i="14"/>
  <c r="P322" i="14"/>
  <c r="R322" i="14"/>
  <c r="S322" i="14"/>
  <c r="U322" i="14"/>
  <c r="K322" i="14"/>
  <c r="L324" i="14"/>
  <c r="J321" i="14"/>
  <c r="K994" i="14" l="1"/>
  <c r="K971" i="14" l="1"/>
  <c r="K880" i="14" l="1"/>
  <c r="K879" i="14" s="1"/>
  <c r="K878" i="14" s="1"/>
  <c r="K877" i="14" s="1"/>
  <c r="J880" i="14"/>
  <c r="J879" i="14" s="1"/>
  <c r="J878" i="14" s="1"/>
  <c r="J877" i="14" s="1"/>
  <c r="I880" i="14"/>
  <c r="I879" i="14" s="1"/>
  <c r="I878" i="14" s="1"/>
  <c r="I877" i="14" s="1"/>
  <c r="L881" i="14"/>
  <c r="L880" i="14" s="1"/>
  <c r="L879" i="14" s="1"/>
  <c r="L878" i="14" s="1"/>
  <c r="L877" i="14" s="1"/>
  <c r="M506" i="14" l="1"/>
  <c r="N506" i="14"/>
  <c r="O506" i="14"/>
  <c r="P506" i="14"/>
  <c r="Q506" i="14"/>
  <c r="R506" i="14"/>
  <c r="S506" i="14"/>
  <c r="T506" i="14"/>
  <c r="U506" i="14"/>
  <c r="V506" i="14"/>
  <c r="L1109" i="14" l="1"/>
  <c r="L1107" i="14" s="1"/>
  <c r="L1106" i="14" s="1"/>
  <c r="K1107" i="14"/>
  <c r="K1106" i="14" s="1"/>
  <c r="J1107" i="14"/>
  <c r="I1107" i="14"/>
  <c r="I1106" i="14" s="1"/>
  <c r="H1107" i="14"/>
  <c r="H1106" i="14" s="1"/>
  <c r="G1107" i="14"/>
  <c r="G1106" i="14" s="1"/>
  <c r="F1107" i="14"/>
  <c r="F1106" i="14" s="1"/>
  <c r="J1106" i="14"/>
  <c r="J1005" i="14"/>
  <c r="J941" i="14"/>
  <c r="L511" i="14" l="1"/>
  <c r="L510" i="14" s="1"/>
  <c r="L509" i="14" s="1"/>
  <c r="L508" i="14" s="1"/>
  <c r="L507" i="14" s="1"/>
  <c r="L506" i="14" s="1"/>
  <c r="K510" i="14"/>
  <c r="K509" i="14" s="1"/>
  <c r="K508" i="14" s="1"/>
  <c r="K507" i="14" s="1"/>
  <c r="K506" i="14" s="1"/>
  <c r="J510" i="14"/>
  <c r="J509" i="14" s="1"/>
  <c r="J508" i="14" s="1"/>
  <c r="J507" i="14" s="1"/>
  <c r="J506" i="14" s="1"/>
  <c r="I510" i="14"/>
  <c r="I509" i="14" s="1"/>
  <c r="I508" i="14" s="1"/>
  <c r="I507" i="14" s="1"/>
  <c r="I506" i="14" s="1"/>
  <c r="L975" i="14" l="1"/>
  <c r="L974" i="14" s="1"/>
  <c r="K974" i="14"/>
  <c r="J974" i="14"/>
  <c r="I974" i="14"/>
  <c r="J251" i="14" l="1"/>
  <c r="L265" i="14"/>
  <c r="I264" i="14"/>
  <c r="J264" i="14"/>
  <c r="K264" i="14"/>
  <c r="M264" i="14"/>
  <c r="N264" i="14"/>
  <c r="P264" i="14"/>
  <c r="R264" i="14"/>
  <c r="S264" i="14"/>
  <c r="U264" i="14"/>
  <c r="L139" i="14" l="1"/>
  <c r="L138" i="14" s="1"/>
  <c r="J138" i="14"/>
  <c r="K138" i="14"/>
  <c r="I138" i="14"/>
  <c r="K775" i="14" l="1"/>
  <c r="L1133" i="14" l="1"/>
  <c r="L1132" i="14" s="1"/>
  <c r="L1131" i="14"/>
  <c r="L1130" i="14" s="1"/>
  <c r="L1129" i="14"/>
  <c r="L1128" i="14" s="1"/>
  <c r="K1132" i="14"/>
  <c r="J1132" i="14"/>
  <c r="I1132" i="14"/>
  <c r="K1130" i="14"/>
  <c r="J1130" i="14"/>
  <c r="I1130" i="14"/>
  <c r="K1128" i="14"/>
  <c r="J1128" i="14"/>
  <c r="I1128" i="14"/>
  <c r="L1113" i="14"/>
  <c r="L1112" i="14" s="1"/>
  <c r="K1112" i="14"/>
  <c r="J1112" i="14"/>
  <c r="I1112" i="14"/>
  <c r="L1111" i="14"/>
  <c r="L1110" i="14" s="1"/>
  <c r="K1110" i="14"/>
  <c r="J1110" i="14"/>
  <c r="I1110" i="14"/>
  <c r="M931" i="14"/>
  <c r="R931" i="14"/>
  <c r="L934" i="14"/>
  <c r="L933" i="14" s="1"/>
  <c r="L932" i="14" s="1"/>
  <c r="K933" i="14"/>
  <c r="K932" i="14" s="1"/>
  <c r="J933" i="14"/>
  <c r="J932" i="14" s="1"/>
  <c r="I933" i="14"/>
  <c r="I932" i="14" s="1"/>
  <c r="L634" i="14"/>
  <c r="L632" i="14" s="1"/>
  <c r="L639" i="14"/>
  <c r="L637" i="14" s="1"/>
  <c r="K637" i="14"/>
  <c r="K636" i="14" s="1"/>
  <c r="J637" i="14"/>
  <c r="J636" i="14" s="1"/>
  <c r="I637" i="14"/>
  <c r="I636" i="14" s="1"/>
  <c r="J632" i="14"/>
  <c r="J631" i="14" s="1"/>
  <c r="K632" i="14"/>
  <c r="K631" i="14" s="1"/>
  <c r="I632" i="14"/>
  <c r="I631" i="14" s="1"/>
  <c r="K1127" i="14" l="1"/>
  <c r="K1126" i="14" s="1"/>
  <c r="K1125" i="14" s="1"/>
  <c r="J1127" i="14"/>
  <c r="J1126" i="14" s="1"/>
  <c r="J1125" i="14" s="1"/>
  <c r="I1127" i="14"/>
  <c r="I1126" i="14" s="1"/>
  <c r="I1125" i="14" s="1"/>
  <c r="L1127" i="14"/>
  <c r="L1126" i="14" s="1"/>
  <c r="L1125" i="14" s="1"/>
  <c r="L622" i="14"/>
  <c r="L621" i="14" s="1"/>
  <c r="K621" i="14"/>
  <c r="J621" i="14"/>
  <c r="I621" i="14"/>
  <c r="M553" i="14"/>
  <c r="N553" i="14"/>
  <c r="O553" i="14"/>
  <c r="P553" i="14"/>
  <c r="Q553" i="14"/>
  <c r="R553" i="14"/>
  <c r="S553" i="14"/>
  <c r="T553" i="14"/>
  <c r="U553" i="14"/>
  <c r="V553" i="14"/>
  <c r="L562" i="14"/>
  <c r="L561" i="14" s="1"/>
  <c r="L560" i="14"/>
  <c r="L559" i="14" s="1"/>
  <c r="L558" i="14"/>
  <c r="K561" i="14"/>
  <c r="J561" i="14"/>
  <c r="I561" i="14"/>
  <c r="K559" i="14"/>
  <c r="J559" i="14"/>
  <c r="I559" i="14"/>
  <c r="L557" i="14"/>
  <c r="K557" i="14"/>
  <c r="J557" i="14"/>
  <c r="I557" i="14"/>
  <c r="L542" i="14"/>
  <c r="L541" i="14" s="1"/>
  <c r="L540" i="14"/>
  <c r="L539" i="14" s="1"/>
  <c r="L538" i="14"/>
  <c r="L537" i="14" s="1"/>
  <c r="K541" i="14"/>
  <c r="J541" i="14"/>
  <c r="I541" i="14"/>
  <c r="K539" i="14"/>
  <c r="J539" i="14"/>
  <c r="I539" i="14"/>
  <c r="K537" i="14"/>
  <c r="J537" i="14"/>
  <c r="I537" i="14"/>
  <c r="L522" i="14"/>
  <c r="L521" i="14" s="1"/>
  <c r="L520" i="14" s="1"/>
  <c r="L519" i="14" s="1"/>
  <c r="L518" i="14" s="1"/>
  <c r="K521" i="14"/>
  <c r="K520" i="14" s="1"/>
  <c r="K519" i="14" s="1"/>
  <c r="K518" i="14" s="1"/>
  <c r="J521" i="14"/>
  <c r="J520" i="14" s="1"/>
  <c r="J519" i="14" s="1"/>
  <c r="J518" i="14" s="1"/>
  <c r="I521" i="14"/>
  <c r="I520" i="14" s="1"/>
  <c r="I519" i="14" s="1"/>
  <c r="I518" i="14" s="1"/>
  <c r="M490" i="14"/>
  <c r="R490" i="14"/>
  <c r="L496" i="14"/>
  <c r="L495" i="14" s="1"/>
  <c r="K495" i="14"/>
  <c r="J495" i="14"/>
  <c r="I495" i="14"/>
  <c r="L494" i="14"/>
  <c r="L493" i="14" s="1"/>
  <c r="K493" i="14"/>
  <c r="J493" i="14"/>
  <c r="I493" i="14"/>
  <c r="K556" i="14" l="1"/>
  <c r="K555" i="14" s="1"/>
  <c r="K554" i="14" s="1"/>
  <c r="K553" i="14" s="1"/>
  <c r="J556" i="14"/>
  <c r="J555" i="14" s="1"/>
  <c r="J554" i="14" s="1"/>
  <c r="J553" i="14" s="1"/>
  <c r="L556" i="14"/>
  <c r="L555" i="14" s="1"/>
  <c r="L554" i="14" s="1"/>
  <c r="L553" i="14" s="1"/>
  <c r="I556" i="14"/>
  <c r="I555" i="14" s="1"/>
  <c r="I554" i="14" s="1"/>
  <c r="I553" i="14" s="1"/>
  <c r="M476" i="14"/>
  <c r="R476" i="14"/>
  <c r="L478" i="14"/>
  <c r="L477" i="14" s="1"/>
  <c r="K477" i="14"/>
  <c r="J477" i="14"/>
  <c r="I477" i="14"/>
  <c r="L446" i="14"/>
  <c r="L445" i="14" s="1"/>
  <c r="L444" i="14"/>
  <c r="L443" i="14" s="1"/>
  <c r="L442" i="14"/>
  <c r="L441" i="14" s="1"/>
  <c r="L440" i="14"/>
  <c r="L439" i="14" s="1"/>
  <c r="L438" i="14"/>
  <c r="L437" i="14" s="1"/>
  <c r="K445" i="14"/>
  <c r="J445" i="14"/>
  <c r="I445" i="14"/>
  <c r="K443" i="14"/>
  <c r="J443" i="14"/>
  <c r="I443" i="14"/>
  <c r="K441" i="14"/>
  <c r="J441" i="14"/>
  <c r="I441" i="14"/>
  <c r="K439" i="14"/>
  <c r="J439" i="14"/>
  <c r="I439" i="14"/>
  <c r="K437" i="14"/>
  <c r="J437" i="14"/>
  <c r="I437" i="14"/>
  <c r="L398" i="14"/>
  <c r="L397" i="14" s="1"/>
  <c r="K397" i="14"/>
  <c r="J397" i="14"/>
  <c r="I397" i="14"/>
  <c r="L290" i="14"/>
  <c r="L289" i="14" s="1"/>
  <c r="K289" i="14"/>
  <c r="J289" i="14"/>
  <c r="I289" i="14"/>
  <c r="L288" i="14"/>
  <c r="L287" i="14" s="1"/>
  <c r="K287" i="14"/>
  <c r="J287" i="14"/>
  <c r="I287" i="14"/>
  <c r="L286" i="14"/>
  <c r="L285" i="14" s="1"/>
  <c r="K285" i="14"/>
  <c r="J285" i="14"/>
  <c r="J284" i="14" s="1"/>
  <c r="J283" i="14" s="1"/>
  <c r="J282" i="14" s="1"/>
  <c r="I285" i="14"/>
  <c r="T266" i="14"/>
  <c r="O266" i="14"/>
  <c r="O264" i="14" s="1"/>
  <c r="H266" i="14"/>
  <c r="G264" i="14"/>
  <c r="F264" i="14"/>
  <c r="L262" i="14"/>
  <c r="L261" i="14" s="1"/>
  <c r="K261" i="14"/>
  <c r="J261" i="14"/>
  <c r="I261" i="14"/>
  <c r="L260" i="14"/>
  <c r="L259" i="14" s="1"/>
  <c r="K259" i="14"/>
  <c r="J259" i="14"/>
  <c r="I259" i="14"/>
  <c r="V266" i="14" l="1"/>
  <c r="V264" i="14" s="1"/>
  <c r="T264" i="14"/>
  <c r="K436" i="14"/>
  <c r="K435" i="14" s="1"/>
  <c r="K434" i="14" s="1"/>
  <c r="L266" i="14"/>
  <c r="L264" i="14" s="1"/>
  <c r="H264" i="14"/>
  <c r="I436" i="14"/>
  <c r="I435" i="14" s="1"/>
  <c r="I434" i="14" s="1"/>
  <c r="J436" i="14"/>
  <c r="J435" i="14" s="1"/>
  <c r="J434" i="14" s="1"/>
  <c r="L436" i="14"/>
  <c r="L435" i="14" s="1"/>
  <c r="L434" i="14" s="1"/>
  <c r="I284" i="14"/>
  <c r="I283" i="14" s="1"/>
  <c r="I282" i="14" s="1"/>
  <c r="K284" i="14"/>
  <c r="K283" i="14" s="1"/>
  <c r="K282" i="14" s="1"/>
  <c r="L284" i="14"/>
  <c r="L283" i="14" s="1"/>
  <c r="L282" i="14" s="1"/>
  <c r="Q266" i="14"/>
  <c r="Q264" i="14" s="1"/>
  <c r="M169" i="14"/>
  <c r="L175" i="14"/>
  <c r="L174" i="14" s="1"/>
  <c r="K174" i="14"/>
  <c r="J174" i="14"/>
  <c r="I174" i="14"/>
  <c r="L123" i="14"/>
  <c r="L122" i="14" s="1"/>
  <c r="L121" i="14" s="1"/>
  <c r="L120" i="14" s="1"/>
  <c r="K122" i="14"/>
  <c r="K121" i="14" s="1"/>
  <c r="K120" i="14" s="1"/>
  <c r="J122" i="14"/>
  <c r="J121" i="14" s="1"/>
  <c r="J120" i="14" s="1"/>
  <c r="I122" i="14"/>
  <c r="I121" i="14" s="1"/>
  <c r="I120" i="14" s="1"/>
  <c r="J1201" i="14" l="1"/>
  <c r="J1200" i="14" s="1"/>
  <c r="J1199" i="14" s="1"/>
  <c r="I1201" i="14"/>
  <c r="I1200" i="14" s="1"/>
  <c r="I1199" i="14" s="1"/>
  <c r="J1197" i="14"/>
  <c r="J1196" i="14" s="1"/>
  <c r="J1195" i="14" s="1"/>
  <c r="I1197" i="14"/>
  <c r="I1196" i="14" s="1"/>
  <c r="I1195" i="14" s="1"/>
  <c r="J1188" i="14"/>
  <c r="J1187" i="14" s="1"/>
  <c r="I1188" i="14"/>
  <c r="I1187" i="14"/>
  <c r="J1183" i="14"/>
  <c r="J1182" i="14" s="1"/>
  <c r="J1181" i="14" s="1"/>
  <c r="I1183" i="14"/>
  <c r="I1182" i="14" s="1"/>
  <c r="I1181" i="14" s="1"/>
  <c r="J1178" i="14"/>
  <c r="J1177" i="14" s="1"/>
  <c r="J1176" i="14" s="1"/>
  <c r="I1178" i="14"/>
  <c r="I1177" i="14" s="1"/>
  <c r="I1176" i="14" s="1"/>
  <c r="J1172" i="14"/>
  <c r="I1172" i="14"/>
  <c r="J1170" i="14"/>
  <c r="I1170" i="14"/>
  <c r="J1164" i="14"/>
  <c r="I1164" i="14"/>
  <c r="J1160" i="14"/>
  <c r="I1160" i="14"/>
  <c r="J1150" i="14"/>
  <c r="J1149" i="14" s="1"/>
  <c r="J1148" i="14" s="1"/>
  <c r="J1147" i="14" s="1"/>
  <c r="J1146" i="14" s="1"/>
  <c r="I1150" i="14"/>
  <c r="I1149" i="14" s="1"/>
  <c r="I1148" i="14" s="1"/>
  <c r="I1147" i="14" s="1"/>
  <c r="I1146" i="14" s="1"/>
  <c r="J1144" i="14"/>
  <c r="J1143" i="14" s="1"/>
  <c r="J1142" i="14" s="1"/>
  <c r="I1144" i="14"/>
  <c r="I1143" i="14" s="1"/>
  <c r="I1142" i="14" s="1"/>
  <c r="J1140" i="14"/>
  <c r="I1140" i="14"/>
  <c r="J1138" i="14"/>
  <c r="I1138" i="14"/>
  <c r="J1121" i="14"/>
  <c r="J1120" i="14" s="1"/>
  <c r="I1121" i="14"/>
  <c r="I1120" i="14" s="1"/>
  <c r="J1118" i="14"/>
  <c r="I1118" i="14"/>
  <c r="J1116" i="14"/>
  <c r="I1116" i="14"/>
  <c r="J1114" i="14"/>
  <c r="I1114" i="14"/>
  <c r="J1103" i="14"/>
  <c r="I1103" i="14"/>
  <c r="J1101" i="14"/>
  <c r="I1101" i="14"/>
  <c r="J1096" i="14"/>
  <c r="J1095" i="14" s="1"/>
  <c r="J1094" i="14" s="1"/>
  <c r="J1093" i="14" s="1"/>
  <c r="I1096" i="14"/>
  <c r="I1095" i="14" s="1"/>
  <c r="I1094" i="14" s="1"/>
  <c r="I1093" i="14" s="1"/>
  <c r="J1090" i="14"/>
  <c r="J1089" i="14" s="1"/>
  <c r="J1088" i="14" s="1"/>
  <c r="J1087" i="14" s="1"/>
  <c r="J1086" i="14" s="1"/>
  <c r="I1090" i="14"/>
  <c r="I1089" i="14" s="1"/>
  <c r="I1088" i="14" s="1"/>
  <c r="I1087" i="14" s="1"/>
  <c r="I1086" i="14" s="1"/>
  <c r="J1083" i="14"/>
  <c r="J1082" i="14" s="1"/>
  <c r="J1081" i="14" s="1"/>
  <c r="J1080" i="14" s="1"/>
  <c r="J1079" i="14" s="1"/>
  <c r="J1078" i="14" s="1"/>
  <c r="I1083" i="14"/>
  <c r="I1082" i="14" s="1"/>
  <c r="I1081" i="14" s="1"/>
  <c r="I1080" i="14" s="1"/>
  <c r="I1079" i="14" s="1"/>
  <c r="I1078" i="14" s="1"/>
  <c r="J1076" i="14"/>
  <c r="J1075" i="14" s="1"/>
  <c r="J1074" i="14" s="1"/>
  <c r="J1073" i="14" s="1"/>
  <c r="J1072" i="14" s="1"/>
  <c r="I1076" i="14"/>
  <c r="I1075" i="14" s="1"/>
  <c r="I1074" i="14" s="1"/>
  <c r="I1073" i="14" s="1"/>
  <c r="I1072" i="14" s="1"/>
  <c r="J1070" i="14"/>
  <c r="J1069" i="14" s="1"/>
  <c r="J1068" i="14" s="1"/>
  <c r="J1067" i="14" s="1"/>
  <c r="I1070" i="14"/>
  <c r="I1069" i="14" s="1"/>
  <c r="I1068" i="14" s="1"/>
  <c r="I1067" i="14" s="1"/>
  <c r="J1065" i="14"/>
  <c r="J1064" i="14" s="1"/>
  <c r="J1063" i="14" s="1"/>
  <c r="J1062" i="14" s="1"/>
  <c r="I1065" i="14"/>
  <c r="I1064" i="14" s="1"/>
  <c r="I1063" i="14" s="1"/>
  <c r="I1062" i="14" s="1"/>
  <c r="J1059" i="14"/>
  <c r="J1058" i="14" s="1"/>
  <c r="J1057" i="14" s="1"/>
  <c r="J1056" i="14" s="1"/>
  <c r="J1055" i="14" s="1"/>
  <c r="I1059" i="14"/>
  <c r="I1058" i="14" s="1"/>
  <c r="I1057" i="14" s="1"/>
  <c r="I1056" i="14" s="1"/>
  <c r="I1055" i="14" s="1"/>
  <c r="J1052" i="14"/>
  <c r="J1051" i="14" s="1"/>
  <c r="J1050" i="14" s="1"/>
  <c r="J1049" i="14" s="1"/>
  <c r="J1048" i="14" s="1"/>
  <c r="J1047" i="14" s="1"/>
  <c r="I1052" i="14"/>
  <c r="I1051" i="14" s="1"/>
  <c r="I1050" i="14" s="1"/>
  <c r="I1049" i="14" s="1"/>
  <c r="I1048" i="14" s="1"/>
  <c r="I1047" i="14" s="1"/>
  <c r="J1043" i="14"/>
  <c r="J1042" i="14" s="1"/>
  <c r="I1043" i="14"/>
  <c r="I1042" i="14" s="1"/>
  <c r="J1040" i="14"/>
  <c r="J1039" i="14" s="1"/>
  <c r="I1040" i="14"/>
  <c r="I1039" i="14" s="1"/>
  <c r="J1036" i="14"/>
  <c r="J1035" i="14" s="1"/>
  <c r="I1036" i="14"/>
  <c r="I1035" i="14" s="1"/>
  <c r="J1031" i="14"/>
  <c r="I1031" i="14"/>
  <c r="J1027" i="14"/>
  <c r="I1027" i="14"/>
  <c r="J1023" i="14"/>
  <c r="I1023" i="14"/>
  <c r="J1020" i="14"/>
  <c r="I1020" i="14"/>
  <c r="J1012" i="14"/>
  <c r="I1012" i="14"/>
  <c r="J1010" i="14"/>
  <c r="I1010" i="14"/>
  <c r="J1008" i="14"/>
  <c r="I1008" i="14"/>
  <c r="J1006" i="14"/>
  <c r="I1006" i="14"/>
  <c r="J1004" i="14"/>
  <c r="I1004" i="14"/>
  <c r="J1000" i="14"/>
  <c r="I1000" i="14"/>
  <c r="J998" i="14"/>
  <c r="I998" i="14"/>
  <c r="J996" i="14"/>
  <c r="I996" i="14"/>
  <c r="J993" i="14"/>
  <c r="I993" i="14"/>
  <c r="J984" i="14"/>
  <c r="I984" i="14"/>
  <c r="J982" i="14"/>
  <c r="I982" i="14"/>
  <c r="J979" i="14"/>
  <c r="I979" i="14"/>
  <c r="J977" i="14"/>
  <c r="I977" i="14"/>
  <c r="J972" i="14"/>
  <c r="I972" i="14"/>
  <c r="J970" i="14"/>
  <c r="I970" i="14"/>
  <c r="J963" i="14"/>
  <c r="J962" i="14" s="1"/>
  <c r="J961" i="14" s="1"/>
  <c r="I963" i="14"/>
  <c r="I962" i="14" s="1"/>
  <c r="I961" i="14" s="1"/>
  <c r="J954" i="14"/>
  <c r="I954" i="14"/>
  <c r="J952" i="14"/>
  <c r="J951" i="14" s="1"/>
  <c r="J950" i="14" s="1"/>
  <c r="I952" i="14"/>
  <c r="I951" i="14" s="1"/>
  <c r="I950" i="14" s="1"/>
  <c r="J946" i="14"/>
  <c r="J945" i="14" s="1"/>
  <c r="J944" i="14" s="1"/>
  <c r="J943" i="14" s="1"/>
  <c r="J942" i="14" s="1"/>
  <c r="I946" i="14"/>
  <c r="I945" i="14" s="1"/>
  <c r="I944" i="14" s="1"/>
  <c r="I943" i="14" s="1"/>
  <c r="I942" i="14" s="1"/>
  <c r="J940" i="14"/>
  <c r="J939" i="14" s="1"/>
  <c r="J938" i="14" s="1"/>
  <c r="I940" i="14"/>
  <c r="I939" i="14" s="1"/>
  <c r="I938" i="14" s="1"/>
  <c r="J936" i="14"/>
  <c r="J935" i="14" s="1"/>
  <c r="J931" i="14" s="1"/>
  <c r="I936" i="14"/>
  <c r="I935" i="14" s="1"/>
  <c r="I931" i="14" s="1"/>
  <c r="J926" i="14"/>
  <c r="I926" i="14"/>
  <c r="J921" i="14"/>
  <c r="J920" i="14" s="1"/>
  <c r="I921" i="14"/>
  <c r="I920" i="14" s="1"/>
  <c r="J914" i="14"/>
  <c r="J913" i="14" s="1"/>
  <c r="J912" i="14" s="1"/>
  <c r="J911" i="14" s="1"/>
  <c r="J910" i="14" s="1"/>
  <c r="J909" i="14" s="1"/>
  <c r="I914" i="14"/>
  <c r="I913" i="14" s="1"/>
  <c r="I912" i="14" s="1"/>
  <c r="I911" i="14" s="1"/>
  <c r="I910" i="14" s="1"/>
  <c r="I909" i="14" s="1"/>
  <c r="J901" i="14"/>
  <c r="I901" i="14"/>
  <c r="J899" i="14"/>
  <c r="J898" i="14" s="1"/>
  <c r="I899" i="14"/>
  <c r="J886" i="14"/>
  <c r="J885" i="14" s="1"/>
  <c r="J884" i="14" s="1"/>
  <c r="J883" i="14" s="1"/>
  <c r="J882" i="14" s="1"/>
  <c r="I886" i="14"/>
  <c r="I885" i="14" s="1"/>
  <c r="I884" i="14" s="1"/>
  <c r="I883" i="14" s="1"/>
  <c r="I882" i="14" s="1"/>
  <c r="J875" i="14"/>
  <c r="I875" i="14"/>
  <c r="J872" i="14"/>
  <c r="I872" i="14"/>
  <c r="J864" i="14"/>
  <c r="J863" i="14" s="1"/>
  <c r="I864" i="14"/>
  <c r="I863" i="14" s="1"/>
  <c r="J860" i="14"/>
  <c r="J859" i="14" s="1"/>
  <c r="I860" i="14"/>
  <c r="I859" i="14" s="1"/>
  <c r="J854" i="14"/>
  <c r="I854" i="14"/>
  <c r="J849" i="14"/>
  <c r="I849" i="14"/>
  <c r="J847" i="14"/>
  <c r="I847" i="14"/>
  <c r="J844" i="14"/>
  <c r="I844" i="14"/>
  <c r="J841" i="14"/>
  <c r="I841" i="14"/>
  <c r="J837" i="14"/>
  <c r="I837" i="14"/>
  <c r="J835" i="14"/>
  <c r="I835" i="14"/>
  <c r="J831" i="14"/>
  <c r="I831" i="14"/>
  <c r="J825" i="14"/>
  <c r="J824" i="14" s="1"/>
  <c r="J823" i="14" s="1"/>
  <c r="J822" i="14" s="1"/>
  <c r="J817" i="14" s="1"/>
  <c r="I825" i="14"/>
  <c r="I824" i="14" s="1"/>
  <c r="I823" i="14" s="1"/>
  <c r="I822" i="14" s="1"/>
  <c r="I817" i="14" s="1"/>
  <c r="J815" i="14"/>
  <c r="J814" i="14" s="1"/>
  <c r="J813" i="14" s="1"/>
  <c r="J812" i="14" s="1"/>
  <c r="I815" i="14"/>
  <c r="I814" i="14" s="1"/>
  <c r="I813" i="14" s="1"/>
  <c r="I812" i="14" s="1"/>
  <c r="J810" i="14"/>
  <c r="J809" i="14" s="1"/>
  <c r="J808" i="14" s="1"/>
  <c r="J807" i="14" s="1"/>
  <c r="I810" i="14"/>
  <c r="I809" i="14" s="1"/>
  <c r="I808" i="14" s="1"/>
  <c r="I807" i="14" s="1"/>
  <c r="J804" i="14"/>
  <c r="J803" i="14" s="1"/>
  <c r="J802" i="14" s="1"/>
  <c r="J801" i="14" s="1"/>
  <c r="I804" i="14"/>
  <c r="I803" i="14" s="1"/>
  <c r="I802" i="14" s="1"/>
  <c r="I801" i="14" s="1"/>
  <c r="J799" i="14"/>
  <c r="J798" i="14" s="1"/>
  <c r="I799" i="14"/>
  <c r="I798" i="14" s="1"/>
  <c r="J796" i="14"/>
  <c r="I796" i="14"/>
  <c r="J794" i="14"/>
  <c r="I794" i="14"/>
  <c r="J792" i="14"/>
  <c r="I792" i="14"/>
  <c r="J790" i="14"/>
  <c r="I790" i="14"/>
  <c r="J788" i="14"/>
  <c r="I788" i="14"/>
  <c r="J786" i="14"/>
  <c r="J783" i="14" s="1"/>
  <c r="I786" i="14"/>
  <c r="J781" i="14"/>
  <c r="J780" i="14" s="1"/>
  <c r="I781" i="14"/>
  <c r="I780" i="14" s="1"/>
  <c r="J774" i="14"/>
  <c r="I774" i="14"/>
  <c r="J772" i="14"/>
  <c r="I772" i="14"/>
  <c r="J770" i="14"/>
  <c r="I770" i="14"/>
  <c r="J764" i="14"/>
  <c r="I764" i="14"/>
  <c r="J762" i="14"/>
  <c r="I762" i="14"/>
  <c r="J756" i="14"/>
  <c r="I756" i="14"/>
  <c r="J752" i="14"/>
  <c r="J751" i="14" s="1"/>
  <c r="I752" i="14"/>
  <c r="J749" i="14"/>
  <c r="J748" i="14" s="1"/>
  <c r="I749" i="14"/>
  <c r="I748" i="14" s="1"/>
  <c r="J745" i="14"/>
  <c r="I745" i="14"/>
  <c r="J740" i="14"/>
  <c r="I740" i="14"/>
  <c r="J738" i="14"/>
  <c r="I738" i="14"/>
  <c r="J736" i="14"/>
  <c r="I736" i="14"/>
  <c r="J728" i="14"/>
  <c r="J727" i="14" s="1"/>
  <c r="J726" i="14" s="1"/>
  <c r="J725" i="14" s="1"/>
  <c r="J724" i="14" s="1"/>
  <c r="J723" i="14" s="1"/>
  <c r="I728" i="14"/>
  <c r="I727" i="14" s="1"/>
  <c r="I726" i="14" s="1"/>
  <c r="I725" i="14" s="1"/>
  <c r="I724" i="14" s="1"/>
  <c r="I723" i="14" s="1"/>
  <c r="J719" i="14"/>
  <c r="J718" i="14" s="1"/>
  <c r="J717" i="14" s="1"/>
  <c r="J716" i="14" s="1"/>
  <c r="J715" i="14" s="1"/>
  <c r="J714" i="14" s="1"/>
  <c r="I719" i="14"/>
  <c r="I718" i="14" s="1"/>
  <c r="I717" i="14" s="1"/>
  <c r="I716" i="14" s="1"/>
  <c r="I715" i="14" s="1"/>
  <c r="I714" i="14" s="1"/>
  <c r="J712" i="14"/>
  <c r="J711" i="14" s="1"/>
  <c r="J710" i="14" s="1"/>
  <c r="J709" i="14" s="1"/>
  <c r="J708" i="14" s="1"/>
  <c r="J707" i="14" s="1"/>
  <c r="I712" i="14"/>
  <c r="I711" i="14" s="1"/>
  <c r="I710" i="14" s="1"/>
  <c r="I709" i="14" s="1"/>
  <c r="I708" i="14" s="1"/>
  <c r="I707" i="14" s="1"/>
  <c r="J704" i="14"/>
  <c r="J703" i="14" s="1"/>
  <c r="J702" i="14" s="1"/>
  <c r="J701" i="14" s="1"/>
  <c r="I704" i="14"/>
  <c r="I703" i="14" s="1"/>
  <c r="I702" i="14" s="1"/>
  <c r="I701" i="14" s="1"/>
  <c r="J699" i="14"/>
  <c r="J698" i="14" s="1"/>
  <c r="J697" i="14" s="1"/>
  <c r="I699" i="14"/>
  <c r="I698" i="14" s="1"/>
  <c r="I697" i="14" s="1"/>
  <c r="J695" i="14"/>
  <c r="I695" i="14"/>
  <c r="J693" i="14"/>
  <c r="I693" i="14"/>
  <c r="J691" i="14"/>
  <c r="I691" i="14"/>
  <c r="J688" i="14"/>
  <c r="J687" i="14" s="1"/>
  <c r="I688" i="14"/>
  <c r="I687" i="14" s="1"/>
  <c r="J680" i="14"/>
  <c r="J679" i="14" s="1"/>
  <c r="J678" i="14" s="1"/>
  <c r="J677" i="14" s="1"/>
  <c r="J676" i="14" s="1"/>
  <c r="I680" i="14"/>
  <c r="I679" i="14" s="1"/>
  <c r="I678" i="14" s="1"/>
  <c r="I677" i="14" s="1"/>
  <c r="I676" i="14" s="1"/>
  <c r="J671" i="14"/>
  <c r="J670" i="14" s="1"/>
  <c r="J669" i="14" s="1"/>
  <c r="J668" i="14" s="1"/>
  <c r="J667" i="14" s="1"/>
  <c r="J666" i="14" s="1"/>
  <c r="I671" i="14"/>
  <c r="I670" i="14" s="1"/>
  <c r="I669" i="14" s="1"/>
  <c r="I668" i="14" s="1"/>
  <c r="I667" i="14" s="1"/>
  <c r="I666" i="14" s="1"/>
  <c r="J664" i="14"/>
  <c r="J663" i="14" s="1"/>
  <c r="J662" i="14" s="1"/>
  <c r="J661" i="14" s="1"/>
  <c r="J660" i="14" s="1"/>
  <c r="J659" i="14" s="1"/>
  <c r="I664" i="14"/>
  <c r="I663" i="14" s="1"/>
  <c r="I662" i="14" s="1"/>
  <c r="I661" i="14" s="1"/>
  <c r="I660" i="14" s="1"/>
  <c r="I659" i="14" s="1"/>
  <c r="J656" i="14"/>
  <c r="J655" i="14" s="1"/>
  <c r="J654" i="14" s="1"/>
  <c r="J653" i="14" s="1"/>
  <c r="J652" i="14" s="1"/>
  <c r="I656" i="14"/>
  <c r="I655" i="14" s="1"/>
  <c r="I654" i="14" s="1"/>
  <c r="I653" i="14" s="1"/>
  <c r="I652" i="14" s="1"/>
  <c r="J648" i="14"/>
  <c r="J647" i="14" s="1"/>
  <c r="J646" i="14" s="1"/>
  <c r="J645" i="14" s="1"/>
  <c r="J644" i="14" s="1"/>
  <c r="I648" i="14"/>
  <c r="I647" i="14" s="1"/>
  <c r="I646" i="14" s="1"/>
  <c r="I645" i="14" s="1"/>
  <c r="I644" i="14" s="1"/>
  <c r="J629" i="14"/>
  <c r="I629" i="14"/>
  <c r="J627" i="14"/>
  <c r="J620" i="14" s="1"/>
  <c r="I627" i="14"/>
  <c r="I620" i="14" s="1"/>
  <c r="J624" i="14"/>
  <c r="J623" i="14" s="1"/>
  <c r="I624" i="14"/>
  <c r="I623" i="14" s="1"/>
  <c r="J614" i="14"/>
  <c r="J613" i="14" s="1"/>
  <c r="J612" i="14" s="1"/>
  <c r="I614" i="14"/>
  <c r="I613" i="14" s="1"/>
  <c r="I612" i="14" s="1"/>
  <c r="J610" i="14"/>
  <c r="I610" i="14"/>
  <c r="J608" i="14"/>
  <c r="I608" i="14"/>
  <c r="J603" i="14"/>
  <c r="J602" i="14" s="1"/>
  <c r="J601" i="14" s="1"/>
  <c r="I603" i="14"/>
  <c r="I602" i="14" s="1"/>
  <c r="I601" i="14" s="1"/>
  <c r="J599" i="14"/>
  <c r="I599" i="14"/>
  <c r="J597" i="14"/>
  <c r="I597" i="14"/>
  <c r="J592" i="14"/>
  <c r="J591" i="14" s="1"/>
  <c r="J590" i="14" s="1"/>
  <c r="J589" i="14" s="1"/>
  <c r="I592" i="14"/>
  <c r="I591" i="14" s="1"/>
  <c r="I590" i="14" s="1"/>
  <c r="I589" i="14" s="1"/>
  <c r="J586" i="14"/>
  <c r="J585" i="14" s="1"/>
  <c r="J584" i="14" s="1"/>
  <c r="J583" i="14" s="1"/>
  <c r="J582" i="14" s="1"/>
  <c r="I586" i="14"/>
  <c r="I585" i="14" s="1"/>
  <c r="I584" i="14" s="1"/>
  <c r="I583" i="14" s="1"/>
  <c r="I582" i="14" s="1"/>
  <c r="J580" i="14"/>
  <c r="J579" i="14" s="1"/>
  <c r="J578" i="14" s="1"/>
  <c r="J577" i="14" s="1"/>
  <c r="J576" i="14" s="1"/>
  <c r="I580" i="14"/>
  <c r="I579" i="14" s="1"/>
  <c r="I578" i="14" s="1"/>
  <c r="I577" i="14" s="1"/>
  <c r="I576" i="14" s="1"/>
  <c r="J574" i="14"/>
  <c r="J573" i="14" s="1"/>
  <c r="J572" i="14" s="1"/>
  <c r="J571" i="14" s="1"/>
  <c r="J570" i="14" s="1"/>
  <c r="I574" i="14"/>
  <c r="I573" i="14" s="1"/>
  <c r="I572" i="14" s="1"/>
  <c r="I571" i="14" s="1"/>
  <c r="I570" i="14" s="1"/>
  <c r="J567" i="14"/>
  <c r="J566" i="14" s="1"/>
  <c r="J565" i="14" s="1"/>
  <c r="J564" i="14" s="1"/>
  <c r="J563" i="14" s="1"/>
  <c r="J552" i="14" s="1"/>
  <c r="I567" i="14"/>
  <c r="I566" i="14" s="1"/>
  <c r="I565" i="14" s="1"/>
  <c r="I564" i="14" s="1"/>
  <c r="I563" i="14" s="1"/>
  <c r="I552" i="14" s="1"/>
  <c r="J550" i="14"/>
  <c r="J549" i="14" s="1"/>
  <c r="J548" i="14" s="1"/>
  <c r="J547" i="14" s="1"/>
  <c r="J546" i="14" s="1"/>
  <c r="I550" i="14"/>
  <c r="I549" i="14" s="1"/>
  <c r="I548" i="14" s="1"/>
  <c r="I547" i="14" s="1"/>
  <c r="I546" i="14" s="1"/>
  <c r="J544" i="14"/>
  <c r="J543" i="14" s="1"/>
  <c r="I544" i="14"/>
  <c r="I543" i="14" s="1"/>
  <c r="J532" i="14"/>
  <c r="I532" i="14"/>
  <c r="J530" i="14"/>
  <c r="I530" i="14"/>
  <c r="J526" i="14"/>
  <c r="J525" i="14" s="1"/>
  <c r="J524" i="14" s="1"/>
  <c r="I526" i="14"/>
  <c r="I525" i="14" s="1"/>
  <c r="I524" i="14" s="1"/>
  <c r="J516" i="14"/>
  <c r="J515" i="14" s="1"/>
  <c r="J514" i="14" s="1"/>
  <c r="J513" i="14" s="1"/>
  <c r="I516" i="14"/>
  <c r="I515" i="14" s="1"/>
  <c r="I514" i="14" s="1"/>
  <c r="I513" i="14" s="1"/>
  <c r="J504" i="14"/>
  <c r="I504" i="14"/>
  <c r="J502" i="14"/>
  <c r="I502" i="14"/>
  <c r="J500" i="14"/>
  <c r="I500" i="14"/>
  <c r="J498" i="14"/>
  <c r="I498" i="14"/>
  <c r="J491" i="14"/>
  <c r="J490" i="14" s="1"/>
  <c r="I491" i="14"/>
  <c r="I490" i="14" s="1"/>
  <c r="J484" i="14"/>
  <c r="I484" i="14"/>
  <c r="J482" i="14"/>
  <c r="I482" i="14"/>
  <c r="J480" i="14"/>
  <c r="I480" i="14"/>
  <c r="J472" i="14"/>
  <c r="J471" i="14" s="1"/>
  <c r="I472" i="14"/>
  <c r="I471" i="14" s="1"/>
  <c r="J469" i="14"/>
  <c r="I469" i="14"/>
  <c r="J467" i="14"/>
  <c r="I467" i="14"/>
  <c r="J460" i="14"/>
  <c r="J459" i="14" s="1"/>
  <c r="J458" i="14" s="1"/>
  <c r="J457" i="14" s="1"/>
  <c r="I460" i="14"/>
  <c r="I459" i="14" s="1"/>
  <c r="I458" i="14" s="1"/>
  <c r="I457" i="14" s="1"/>
  <c r="J455" i="14"/>
  <c r="J454" i="14" s="1"/>
  <c r="J453" i="14" s="1"/>
  <c r="I455" i="14"/>
  <c r="I454" i="14" s="1"/>
  <c r="I453" i="14" s="1"/>
  <c r="J451" i="14"/>
  <c r="J450" i="14" s="1"/>
  <c r="J449" i="14" s="1"/>
  <c r="I451" i="14"/>
  <c r="I450" i="14" s="1"/>
  <c r="I449" i="14" s="1"/>
  <c r="J432" i="14"/>
  <c r="J431" i="14" s="1"/>
  <c r="J430" i="14" s="1"/>
  <c r="I432" i="14"/>
  <c r="I431" i="14" s="1"/>
  <c r="I430" i="14" s="1"/>
  <c r="J423" i="14"/>
  <c r="J422" i="14" s="1"/>
  <c r="I423" i="14"/>
  <c r="I422" i="14" s="1"/>
  <c r="J419" i="14"/>
  <c r="I419" i="14"/>
  <c r="J417" i="14"/>
  <c r="I417" i="14"/>
  <c r="J415" i="14"/>
  <c r="I415" i="14"/>
  <c r="J411" i="14"/>
  <c r="I411" i="14"/>
  <c r="J408" i="14"/>
  <c r="J407" i="14" s="1"/>
  <c r="I408" i="14"/>
  <c r="I407" i="14" s="1"/>
  <c r="J405" i="14"/>
  <c r="I405" i="14"/>
  <c r="J403" i="14"/>
  <c r="I403" i="14"/>
  <c r="J401" i="14"/>
  <c r="I401" i="14"/>
  <c r="J399" i="14"/>
  <c r="J396" i="14" s="1"/>
  <c r="I399" i="14"/>
  <c r="J394" i="14"/>
  <c r="I394" i="14"/>
  <c r="J392" i="14"/>
  <c r="I392" i="14"/>
  <c r="J389" i="14"/>
  <c r="I389" i="14"/>
  <c r="J387" i="14"/>
  <c r="I387" i="14"/>
  <c r="J385" i="14"/>
  <c r="I385" i="14"/>
  <c r="J383" i="14"/>
  <c r="I383" i="14"/>
  <c r="J378" i="14"/>
  <c r="J377" i="14" s="1"/>
  <c r="J376" i="14" s="1"/>
  <c r="J375" i="14" s="1"/>
  <c r="I378" i="14"/>
  <c r="I377" i="14" s="1"/>
  <c r="I376" i="14" s="1"/>
  <c r="I375" i="14" s="1"/>
  <c r="J373" i="14"/>
  <c r="I373" i="14"/>
  <c r="J371" i="14"/>
  <c r="I371" i="14"/>
  <c r="J357" i="14"/>
  <c r="J356" i="14" s="1"/>
  <c r="J355" i="14" s="1"/>
  <c r="I357" i="14"/>
  <c r="I356" i="14" s="1"/>
  <c r="I355" i="14" s="1"/>
  <c r="J351" i="14"/>
  <c r="I351" i="14"/>
  <c r="J349" i="14"/>
  <c r="I349" i="14"/>
  <c r="J347" i="14"/>
  <c r="I347" i="14"/>
  <c r="J344" i="14"/>
  <c r="I344" i="14"/>
  <c r="J341" i="14"/>
  <c r="I341" i="14"/>
  <c r="J338" i="14"/>
  <c r="I338" i="14"/>
  <c r="J332" i="14"/>
  <c r="I332" i="14"/>
  <c r="J330" i="14"/>
  <c r="I330" i="14"/>
  <c r="J327" i="14"/>
  <c r="I327" i="14"/>
  <c r="J325" i="14"/>
  <c r="I325" i="14"/>
  <c r="J322" i="14"/>
  <c r="I322" i="14"/>
  <c r="J319" i="14"/>
  <c r="I319" i="14"/>
  <c r="J311" i="14"/>
  <c r="J310" i="14" s="1"/>
  <c r="J309" i="14" s="1"/>
  <c r="I311" i="14"/>
  <c r="I310" i="14" s="1"/>
  <c r="I309" i="14" s="1"/>
  <c r="J304" i="14"/>
  <c r="J303" i="14" s="1"/>
  <c r="J302" i="14" s="1"/>
  <c r="J301" i="14" s="1"/>
  <c r="I304" i="14"/>
  <c r="I303" i="14" s="1"/>
  <c r="I302" i="14" s="1"/>
  <c r="I301" i="14" s="1"/>
  <c r="J299" i="14"/>
  <c r="J298" i="14" s="1"/>
  <c r="J297" i="14" s="1"/>
  <c r="I299" i="14"/>
  <c r="I298" i="14" s="1"/>
  <c r="I297" i="14" s="1"/>
  <c r="J295" i="14"/>
  <c r="J294" i="14" s="1"/>
  <c r="J293" i="14" s="1"/>
  <c r="I295" i="14"/>
  <c r="I294" i="14" s="1"/>
  <c r="I293" i="14" s="1"/>
  <c r="J280" i="14"/>
  <c r="J279" i="14" s="1"/>
  <c r="J278" i="14" s="1"/>
  <c r="I280" i="14"/>
  <c r="I279" i="14" s="1"/>
  <c r="I278" i="14" s="1"/>
  <c r="J270" i="14"/>
  <c r="I270" i="14"/>
  <c r="J267" i="14"/>
  <c r="I267" i="14"/>
  <c r="J257" i="14"/>
  <c r="J256" i="14" s="1"/>
  <c r="I257" i="14"/>
  <c r="I256" i="14" s="1"/>
  <c r="J250" i="14"/>
  <c r="J249" i="14" s="1"/>
  <c r="J248" i="14" s="1"/>
  <c r="J247" i="14" s="1"/>
  <c r="J246" i="14" s="1"/>
  <c r="I250" i="14"/>
  <c r="I249" i="14" s="1"/>
  <c r="I248" i="14" s="1"/>
  <c r="I247" i="14" s="1"/>
  <c r="I246" i="14" s="1"/>
  <c r="J244" i="14"/>
  <c r="J243" i="14" s="1"/>
  <c r="J242" i="14" s="1"/>
  <c r="I244" i="14"/>
  <c r="I243" i="14" s="1"/>
  <c r="I242" i="14" s="1"/>
  <c r="J240" i="14"/>
  <c r="J239" i="14" s="1"/>
  <c r="J238" i="14" s="1"/>
  <c r="I240" i="14"/>
  <c r="I239" i="14" s="1"/>
  <c r="I238" i="14" s="1"/>
  <c r="J234" i="14"/>
  <c r="J233" i="14" s="1"/>
  <c r="I234" i="14"/>
  <c r="I233" i="14" s="1"/>
  <c r="J231" i="14"/>
  <c r="J230" i="14" s="1"/>
  <c r="I231" i="14"/>
  <c r="I230" i="14" s="1"/>
  <c r="J226" i="14"/>
  <c r="I226" i="14"/>
  <c r="J224" i="14"/>
  <c r="I224" i="14"/>
  <c r="J217" i="14"/>
  <c r="J216" i="14" s="1"/>
  <c r="I217" i="14"/>
  <c r="I216" i="14" s="1"/>
  <c r="J214" i="14"/>
  <c r="I214" i="14"/>
  <c r="J212" i="14"/>
  <c r="I212" i="14"/>
  <c r="J210" i="14"/>
  <c r="I210" i="14"/>
  <c r="J208" i="14"/>
  <c r="I208" i="14"/>
  <c r="J200" i="14"/>
  <c r="J199" i="14" s="1"/>
  <c r="J198" i="14" s="1"/>
  <c r="I200" i="14"/>
  <c r="I199" i="14" s="1"/>
  <c r="I198" i="14" s="1"/>
  <c r="J196" i="14"/>
  <c r="I196" i="14"/>
  <c r="J193" i="14"/>
  <c r="I193" i="14"/>
  <c r="J185" i="14"/>
  <c r="J184" i="14" s="1"/>
  <c r="J183" i="14" s="1"/>
  <c r="I185" i="14"/>
  <c r="I184" i="14" s="1"/>
  <c r="I183" i="14" s="1"/>
  <c r="J181" i="14"/>
  <c r="J180" i="14" s="1"/>
  <c r="J179" i="14" s="1"/>
  <c r="I181" i="14"/>
  <c r="I180" i="14" s="1"/>
  <c r="I179" i="14" s="1"/>
  <c r="J172" i="14"/>
  <c r="I172" i="14"/>
  <c r="J170" i="14"/>
  <c r="I170" i="14"/>
  <c r="J167" i="14"/>
  <c r="I167" i="14"/>
  <c r="J165" i="14"/>
  <c r="I165" i="14"/>
  <c r="J163" i="14"/>
  <c r="I163" i="14"/>
  <c r="J160" i="14"/>
  <c r="I160" i="14"/>
  <c r="J158" i="14"/>
  <c r="I158" i="14"/>
  <c r="J156" i="14"/>
  <c r="I156" i="14"/>
  <c r="J154" i="14"/>
  <c r="I154" i="14"/>
  <c r="J152" i="14"/>
  <c r="J151" i="14" s="1"/>
  <c r="I152" i="14"/>
  <c r="J147" i="14"/>
  <c r="J146" i="14" s="1"/>
  <c r="J145" i="14" s="1"/>
  <c r="I147" i="14"/>
  <c r="I146" i="14" s="1"/>
  <c r="I145" i="14" s="1"/>
  <c r="J142" i="14"/>
  <c r="J141" i="14" s="1"/>
  <c r="J140" i="14" s="1"/>
  <c r="I142" i="14"/>
  <c r="I141" i="14" s="1"/>
  <c r="I140" i="14" s="1"/>
  <c r="J136" i="14"/>
  <c r="I136" i="14"/>
  <c r="J134" i="14"/>
  <c r="I134" i="14"/>
  <c r="J132" i="14"/>
  <c r="I132" i="14"/>
  <c r="J130" i="14"/>
  <c r="I130" i="14"/>
  <c r="J127" i="14"/>
  <c r="I127" i="14"/>
  <c r="J118" i="14"/>
  <c r="J117" i="14" s="1"/>
  <c r="J116" i="14" s="1"/>
  <c r="J115" i="14" s="1"/>
  <c r="I118" i="14"/>
  <c r="I117" i="14" s="1"/>
  <c r="I116" i="14" s="1"/>
  <c r="I115" i="14" s="1"/>
  <c r="J113" i="14"/>
  <c r="J112" i="14" s="1"/>
  <c r="I113" i="14"/>
  <c r="I112" i="14" s="1"/>
  <c r="J110" i="14"/>
  <c r="J109" i="14" s="1"/>
  <c r="I110" i="14"/>
  <c r="I109" i="14" s="1"/>
  <c r="J104" i="14"/>
  <c r="J103" i="14" s="1"/>
  <c r="J102" i="14" s="1"/>
  <c r="I104" i="14"/>
  <c r="I103" i="14" s="1"/>
  <c r="I102" i="14" s="1"/>
  <c r="J100" i="14"/>
  <c r="J99" i="14" s="1"/>
  <c r="J98" i="14" s="1"/>
  <c r="I100" i="14"/>
  <c r="I99" i="14" s="1"/>
  <c r="I98" i="14" s="1"/>
  <c r="J96" i="14"/>
  <c r="J95" i="14" s="1"/>
  <c r="J94" i="14" s="1"/>
  <c r="J93" i="14" s="1"/>
  <c r="J92" i="14" s="1"/>
  <c r="I96" i="14"/>
  <c r="I95" i="14" s="1"/>
  <c r="I94" i="14" s="1"/>
  <c r="I93" i="14" s="1"/>
  <c r="I92" i="14" s="1"/>
  <c r="J90" i="14"/>
  <c r="I90" i="14"/>
  <c r="J88" i="14"/>
  <c r="I88" i="14"/>
  <c r="J85" i="14"/>
  <c r="I85" i="14"/>
  <c r="J82" i="14"/>
  <c r="I82" i="14"/>
  <c r="J80" i="14"/>
  <c r="I80" i="14"/>
  <c r="J78" i="14"/>
  <c r="I78" i="14"/>
  <c r="J76" i="14"/>
  <c r="I76" i="14"/>
  <c r="J71" i="14"/>
  <c r="I71" i="14"/>
  <c r="J66" i="14"/>
  <c r="J65" i="14" s="1"/>
  <c r="J64" i="14" s="1"/>
  <c r="J63" i="14" s="1"/>
  <c r="I66" i="14"/>
  <c r="I65" i="14" s="1"/>
  <c r="I64" i="14" s="1"/>
  <c r="I63" i="14" s="1"/>
  <c r="J60" i="14"/>
  <c r="J59" i="14" s="1"/>
  <c r="J58" i="14" s="1"/>
  <c r="I60" i="14"/>
  <c r="I59" i="14" s="1"/>
  <c r="I58" i="14" s="1"/>
  <c r="J53" i="14"/>
  <c r="I53" i="14"/>
  <c r="J51" i="14"/>
  <c r="I51" i="14"/>
  <c r="J46" i="14"/>
  <c r="J45" i="14" s="1"/>
  <c r="J44" i="14" s="1"/>
  <c r="I46" i="14"/>
  <c r="I45" i="14" s="1"/>
  <c r="I44" i="14" s="1"/>
  <c r="J42" i="14"/>
  <c r="I42" i="14"/>
  <c r="J40" i="14"/>
  <c r="I40" i="14"/>
  <c r="J37" i="14"/>
  <c r="I37" i="14"/>
  <c r="J30" i="14"/>
  <c r="J29" i="14" s="1"/>
  <c r="J28" i="14" s="1"/>
  <c r="J27" i="14" s="1"/>
  <c r="I30" i="14"/>
  <c r="I29" i="14" s="1"/>
  <c r="I28" i="14" s="1"/>
  <c r="I27" i="14" s="1"/>
  <c r="J25" i="14"/>
  <c r="J24" i="14" s="1"/>
  <c r="J23" i="14" s="1"/>
  <c r="I25" i="14"/>
  <c r="I24" i="14" s="1"/>
  <c r="I23" i="14" s="1"/>
  <c r="J21" i="14"/>
  <c r="I21" i="14"/>
  <c r="J18" i="14"/>
  <c r="I18" i="14"/>
  <c r="J16" i="14"/>
  <c r="J15" i="14" s="1"/>
  <c r="J14" i="14" s="1"/>
  <c r="I16" i="14"/>
  <c r="J263" i="14" l="1"/>
  <c r="J343" i="14"/>
  <c r="I898" i="14"/>
  <c r="I751" i="14"/>
  <c r="I783" i="14"/>
  <c r="I779" i="14" s="1"/>
  <c r="I343" i="14"/>
  <c r="J126" i="14"/>
  <c r="J125" i="14" s="1"/>
  <c r="J124" i="14" s="1"/>
  <c r="J969" i="14"/>
  <c r="I126" i="14"/>
  <c r="I125" i="14" s="1"/>
  <c r="I124" i="14" s="1"/>
  <c r="I1100" i="14"/>
  <c r="I1099" i="14" s="1"/>
  <c r="I1098" i="14" s="1"/>
  <c r="I1092" i="14" s="1"/>
  <c r="J1100" i="14"/>
  <c r="J1099" i="14" s="1"/>
  <c r="J1098" i="14" s="1"/>
  <c r="J1092" i="14" s="1"/>
  <c r="I969" i="14"/>
  <c r="J207" i="14"/>
  <c r="J206" i="14" s="1"/>
  <c r="J205" i="14" s="1"/>
  <c r="J204" i="14" s="1"/>
  <c r="I619" i="14"/>
  <c r="I618" i="14" s="1"/>
  <c r="I617" i="14" s="1"/>
  <c r="I616" i="14" s="1"/>
  <c r="J619" i="14"/>
  <c r="J618" i="14" s="1"/>
  <c r="J617" i="14" s="1"/>
  <c r="J616" i="14" s="1"/>
  <c r="J536" i="14"/>
  <c r="J535" i="14" s="1"/>
  <c r="J534" i="14" s="1"/>
  <c r="I536" i="14"/>
  <c r="I535" i="14" s="1"/>
  <c r="I534" i="14" s="1"/>
  <c r="I263" i="14"/>
  <c r="I255" i="14" s="1"/>
  <c r="I254" i="14" s="1"/>
  <c r="I253" i="14" s="1"/>
  <c r="I382" i="14"/>
  <c r="J421" i="14"/>
  <c r="I421" i="14"/>
  <c r="I396" i="14"/>
  <c r="J169" i="14"/>
  <c r="J981" i="14"/>
  <c r="I70" i="14"/>
  <c r="I69" i="14" s="1"/>
  <c r="I68" i="14" s="1"/>
  <c r="I62" i="14" s="1"/>
  <c r="I162" i="14"/>
  <c r="I1026" i="14"/>
  <c r="I1025" i="14" s="1"/>
  <c r="I735" i="14"/>
  <c r="I734" i="14" s="1"/>
  <c r="J747" i="14"/>
  <c r="J769" i="14"/>
  <c r="J768" i="14" s="1"/>
  <c r="J779" i="14"/>
  <c r="I871" i="14"/>
  <c r="I870" i="14" s="1"/>
  <c r="I869" i="14" s="1"/>
  <c r="I897" i="14"/>
  <c r="I896" i="14" s="1"/>
  <c r="I895" i="14" s="1"/>
  <c r="I888" i="14" s="1"/>
  <c r="I919" i="14"/>
  <c r="I918" i="14" s="1"/>
  <c r="I917" i="14" s="1"/>
  <c r="I916" i="14" s="1"/>
  <c r="I178" i="14"/>
  <c r="I177" i="14" s="1"/>
  <c r="I223" i="14"/>
  <c r="I222" i="14" s="1"/>
  <c r="I221" i="14" s="1"/>
  <c r="J314" i="14"/>
  <c r="I761" i="14"/>
  <c r="I760" i="14" s="1"/>
  <c r="I759" i="14" s="1"/>
  <c r="I690" i="14"/>
  <c r="I686" i="14" s="1"/>
  <c r="I685" i="14" s="1"/>
  <c r="I684" i="14" s="1"/>
  <c r="I675" i="14" s="1"/>
  <c r="I674" i="14" s="1"/>
  <c r="J735" i="14"/>
  <c r="J734" i="14" s="1"/>
  <c r="J830" i="14"/>
  <c r="J829" i="14" s="1"/>
  <c r="J871" i="14"/>
  <c r="J870" i="14" s="1"/>
  <c r="J869" i="14" s="1"/>
  <c r="J919" i="14"/>
  <c r="J918" i="14" s="1"/>
  <c r="J917" i="14" s="1"/>
  <c r="J916" i="14" s="1"/>
  <c r="J976" i="14"/>
  <c r="I642" i="14"/>
  <c r="J36" i="14"/>
  <c r="J35" i="14" s="1"/>
  <c r="J34" i="14" s="1"/>
  <c r="I207" i="14"/>
  <c r="I206" i="14" s="1"/>
  <c r="I205" i="14" s="1"/>
  <c r="I204" i="14" s="1"/>
  <c r="I314" i="14"/>
  <c r="I370" i="14"/>
  <c r="I369" i="14" s="1"/>
  <c r="I368" i="14" s="1"/>
  <c r="J992" i="14"/>
  <c r="J991" i="14" s="1"/>
  <c r="J1003" i="14"/>
  <c r="J1002" i="14" s="1"/>
  <c r="I1194" i="14"/>
  <c r="I1193" i="14" s="1"/>
  <c r="I1192" i="14" s="1"/>
  <c r="I169" i="14"/>
  <c r="I391" i="14"/>
  <c r="I192" i="14"/>
  <c r="I191" i="14" s="1"/>
  <c r="I190" i="14" s="1"/>
  <c r="I189" i="14" s="1"/>
  <c r="I981" i="14"/>
  <c r="I858" i="14"/>
  <c r="I857" i="14" s="1"/>
  <c r="I329" i="14"/>
  <c r="I1034" i="14"/>
  <c r="I1033" i="14" s="1"/>
  <c r="I15" i="14"/>
  <c r="I14" i="14" s="1"/>
  <c r="I13" i="14" s="1"/>
  <c r="I12" i="14" s="1"/>
  <c r="J50" i="14"/>
  <c r="J49" i="14" s="1"/>
  <c r="J48" i="14" s="1"/>
  <c r="J70" i="14"/>
  <c r="J69" i="14" s="1"/>
  <c r="J68" i="14" s="1"/>
  <c r="J62" i="14" s="1"/>
  <c r="J162" i="14"/>
  <c r="J150" i="14" s="1"/>
  <c r="J144" i="14" s="1"/>
  <c r="I237" i="14"/>
  <c r="I236" i="14" s="1"/>
  <c r="J255" i="14"/>
  <c r="J254" i="14" s="1"/>
  <c r="J253" i="14" s="1"/>
  <c r="I337" i="14"/>
  <c r="J370" i="14"/>
  <c r="J369" i="14" s="1"/>
  <c r="J368" i="14" s="1"/>
  <c r="J382" i="14"/>
  <c r="I466" i="14"/>
  <c r="I465" i="14" s="1"/>
  <c r="I464" i="14" s="1"/>
  <c r="I463" i="14" s="1"/>
  <c r="J479" i="14"/>
  <c r="J529" i="14"/>
  <c r="J528" i="14" s="1"/>
  <c r="J523" i="14" s="1"/>
  <c r="J512" i="14" s="1"/>
  <c r="J607" i="14"/>
  <c r="J606" i="14" s="1"/>
  <c r="J605" i="14" s="1"/>
  <c r="J840" i="14"/>
  <c r="J846" i="14"/>
  <c r="J1019" i="14"/>
  <c r="J1018" i="14" s="1"/>
  <c r="J1026" i="14"/>
  <c r="J1025" i="14" s="1"/>
  <c r="I1137" i="14"/>
  <c r="I1136" i="14" s="1"/>
  <c r="I1135" i="14" s="1"/>
  <c r="I1134" i="14" s="1"/>
  <c r="J1169" i="14"/>
  <c r="J1168" i="14" s="1"/>
  <c r="J1167" i="14" s="1"/>
  <c r="I36" i="14"/>
  <c r="I35" i="14" s="1"/>
  <c r="I34" i="14" s="1"/>
  <c r="I50" i="14"/>
  <c r="I49" i="14" s="1"/>
  <c r="I48" i="14" s="1"/>
  <c r="I151" i="14"/>
  <c r="J329" i="14"/>
  <c r="J337" i="14"/>
  <c r="J391" i="14"/>
  <c r="I414" i="14"/>
  <c r="I529" i="14"/>
  <c r="I528" i="14" s="1"/>
  <c r="I523" i="14" s="1"/>
  <c r="I512" i="14" s="1"/>
  <c r="I747" i="14"/>
  <c r="I830" i="14"/>
  <c r="I829" i="14" s="1"/>
  <c r="J897" i="14"/>
  <c r="J896" i="14" s="1"/>
  <c r="J895" i="14" s="1"/>
  <c r="J888" i="14" s="1"/>
  <c r="J949" i="14"/>
  <c r="J948" i="14" s="1"/>
  <c r="I1003" i="14"/>
  <c r="I1002" i="14" s="1"/>
  <c r="J1034" i="14"/>
  <c r="J1033" i="14" s="1"/>
  <c r="I1159" i="14"/>
  <c r="I1158" i="14" s="1"/>
  <c r="I1157" i="14" s="1"/>
  <c r="I1156" i="14" s="1"/>
  <c r="I1169" i="14"/>
  <c r="I1168" i="14" s="1"/>
  <c r="I1167" i="14" s="1"/>
  <c r="I806" i="14"/>
  <c r="I1061" i="14"/>
  <c r="I1054" i="14" s="1"/>
  <c r="J1061" i="14"/>
  <c r="J1054" i="14" s="1"/>
  <c r="I1175" i="14"/>
  <c r="I108" i="14"/>
  <c r="I107" i="14" s="1"/>
  <c r="J229" i="14"/>
  <c r="J228" i="14" s="1"/>
  <c r="J237" i="14"/>
  <c r="J236" i="14" s="1"/>
  <c r="J292" i="14"/>
  <c r="J291" i="14" s="1"/>
  <c r="J414" i="14"/>
  <c r="J466" i="14"/>
  <c r="J465" i="14" s="1"/>
  <c r="J464" i="14" s="1"/>
  <c r="J463" i="14" s="1"/>
  <c r="I596" i="14"/>
  <c r="I595" i="14" s="1"/>
  <c r="I594" i="14" s="1"/>
  <c r="I976" i="14"/>
  <c r="J192" i="14"/>
  <c r="J191" i="14" s="1"/>
  <c r="J190" i="14" s="1"/>
  <c r="J189" i="14" s="1"/>
  <c r="J223" i="14"/>
  <c r="J222" i="14" s="1"/>
  <c r="J221" i="14" s="1"/>
  <c r="I448" i="14"/>
  <c r="I447" i="14" s="1"/>
  <c r="I479" i="14"/>
  <c r="I497" i="14"/>
  <c r="I489" i="14" s="1"/>
  <c r="I488" i="14" s="1"/>
  <c r="I487" i="14" s="1"/>
  <c r="J596" i="14"/>
  <c r="J595" i="14" s="1"/>
  <c r="J594" i="14" s="1"/>
  <c r="I607" i="14"/>
  <c r="I606" i="14" s="1"/>
  <c r="I605" i="14" s="1"/>
  <c r="J690" i="14"/>
  <c r="J686" i="14" s="1"/>
  <c r="J685" i="14" s="1"/>
  <c r="J684" i="14" s="1"/>
  <c r="J675" i="14" s="1"/>
  <c r="J674" i="14" s="1"/>
  <c r="J761" i="14"/>
  <c r="J760" i="14" s="1"/>
  <c r="J759" i="14" s="1"/>
  <c r="I769" i="14"/>
  <c r="I768" i="14" s="1"/>
  <c r="I840" i="14"/>
  <c r="I949" i="14"/>
  <c r="I948" i="14" s="1"/>
  <c r="I1019" i="14"/>
  <c r="I1018" i="14" s="1"/>
  <c r="J108" i="14"/>
  <c r="J107" i="14" s="1"/>
  <c r="J448" i="14"/>
  <c r="J447" i="14" s="1"/>
  <c r="J497" i="14"/>
  <c r="J489" i="14" s="1"/>
  <c r="J488" i="14" s="1"/>
  <c r="J487" i="14" s="1"/>
  <c r="J858" i="14"/>
  <c r="J857" i="14" s="1"/>
  <c r="I930" i="14"/>
  <c r="I929" i="14" s="1"/>
  <c r="J1137" i="14"/>
  <c r="J1136" i="14" s="1"/>
  <c r="J1135" i="14" s="1"/>
  <c r="J1134" i="14" s="1"/>
  <c r="J1159" i="14"/>
  <c r="J1158" i="14" s="1"/>
  <c r="J1157" i="14" s="1"/>
  <c r="J1156" i="14" s="1"/>
  <c r="J643" i="14"/>
  <c r="J642" i="14"/>
  <c r="I229" i="14"/>
  <c r="I228" i="14" s="1"/>
  <c r="I292" i="14"/>
  <c r="I291" i="14" s="1"/>
  <c r="J13" i="14"/>
  <c r="J12" i="14" s="1"/>
  <c r="J178" i="14"/>
  <c r="J177" i="14" s="1"/>
  <c r="I643" i="14"/>
  <c r="I992" i="14"/>
  <c r="I991" i="14" s="1"/>
  <c r="I846" i="14"/>
  <c r="J930" i="14"/>
  <c r="J929" i="14" s="1"/>
  <c r="J1175" i="14"/>
  <c r="J806" i="14"/>
  <c r="J1194" i="14"/>
  <c r="J1193" i="14" s="1"/>
  <c r="J1192" i="14" s="1"/>
  <c r="U1201" i="14"/>
  <c r="U1200" i="14" s="1"/>
  <c r="U1199" i="14" s="1"/>
  <c r="U1197" i="14"/>
  <c r="U1196" i="14" s="1"/>
  <c r="U1195" i="14" s="1"/>
  <c r="U1190" i="14"/>
  <c r="U1188" i="14"/>
  <c r="U1183" i="14"/>
  <c r="U1182" i="14" s="1"/>
  <c r="U1181" i="14" s="1"/>
  <c r="U1178" i="14"/>
  <c r="U1177" i="14" s="1"/>
  <c r="U1176" i="14" s="1"/>
  <c r="U1172" i="14"/>
  <c r="U1170" i="14"/>
  <c r="U1164" i="14"/>
  <c r="U1160" i="14"/>
  <c r="U1150" i="14"/>
  <c r="U1149" i="14" s="1"/>
  <c r="U1148" i="14" s="1"/>
  <c r="U1147" i="14" s="1"/>
  <c r="U1146" i="14" s="1"/>
  <c r="U1144" i="14"/>
  <c r="U1143" i="14" s="1"/>
  <c r="U1142" i="14" s="1"/>
  <c r="U1140" i="14"/>
  <c r="U1138" i="14"/>
  <c r="U1121" i="14"/>
  <c r="U1120" i="14" s="1"/>
  <c r="U1118" i="14"/>
  <c r="U1116" i="14"/>
  <c r="U1114" i="14"/>
  <c r="U1103" i="14"/>
  <c r="U1101" i="14"/>
  <c r="U1096" i="14"/>
  <c r="U1095" i="14" s="1"/>
  <c r="U1094" i="14" s="1"/>
  <c r="U1093" i="14" s="1"/>
  <c r="U1090" i="14"/>
  <c r="U1089" i="14" s="1"/>
  <c r="U1088" i="14" s="1"/>
  <c r="U1087" i="14" s="1"/>
  <c r="U1086" i="14" s="1"/>
  <c r="U1083" i="14"/>
  <c r="U1082" i="14" s="1"/>
  <c r="U1081" i="14" s="1"/>
  <c r="U1080" i="14" s="1"/>
  <c r="U1079" i="14" s="1"/>
  <c r="U1078" i="14" s="1"/>
  <c r="U1076" i="14"/>
  <c r="U1075" i="14" s="1"/>
  <c r="U1074" i="14" s="1"/>
  <c r="U1073" i="14" s="1"/>
  <c r="U1072" i="14" s="1"/>
  <c r="U1070" i="14"/>
  <c r="U1069" i="14" s="1"/>
  <c r="U1068" i="14" s="1"/>
  <c r="U1067" i="14" s="1"/>
  <c r="U1065" i="14"/>
  <c r="U1064" i="14" s="1"/>
  <c r="U1063" i="14" s="1"/>
  <c r="U1062" i="14" s="1"/>
  <c r="U1059" i="14"/>
  <c r="U1058" i="14" s="1"/>
  <c r="U1057" i="14" s="1"/>
  <c r="U1056" i="14" s="1"/>
  <c r="U1055" i="14" s="1"/>
  <c r="U1052" i="14"/>
  <c r="U1051" i="14" s="1"/>
  <c r="U1050" i="14" s="1"/>
  <c r="U1049" i="14" s="1"/>
  <c r="U1048" i="14" s="1"/>
  <c r="U1047" i="14" s="1"/>
  <c r="U1043" i="14"/>
  <c r="U1042" i="14" s="1"/>
  <c r="U1040" i="14"/>
  <c r="U1039" i="14" s="1"/>
  <c r="U1036" i="14"/>
  <c r="U1035" i="14" s="1"/>
  <c r="U1031" i="14"/>
  <c r="U1027" i="14"/>
  <c r="U1023" i="14"/>
  <c r="U1020" i="14"/>
  <c r="U1014" i="14"/>
  <c r="U1012" i="14"/>
  <c r="U1010" i="14"/>
  <c r="U1008" i="14"/>
  <c r="U1006" i="14"/>
  <c r="U1004" i="14"/>
  <c r="U1000" i="14"/>
  <c r="U998" i="14"/>
  <c r="U996" i="14"/>
  <c r="V994" i="14"/>
  <c r="U993" i="14"/>
  <c r="U989" i="14"/>
  <c r="U987" i="14"/>
  <c r="U984" i="14"/>
  <c r="U982" i="14"/>
  <c r="U979" i="14"/>
  <c r="U977" i="14"/>
  <c r="U972" i="14"/>
  <c r="U970" i="14"/>
  <c r="U963" i="14"/>
  <c r="U962" i="14" s="1"/>
  <c r="U961" i="14" s="1"/>
  <c r="U954" i="14"/>
  <c r="U952" i="14"/>
  <c r="U951" i="14" s="1"/>
  <c r="U950" i="14" s="1"/>
  <c r="U946" i="14"/>
  <c r="U945" i="14" s="1"/>
  <c r="U944" i="14" s="1"/>
  <c r="U943" i="14" s="1"/>
  <c r="U942" i="14" s="1"/>
  <c r="U940" i="14"/>
  <c r="U939" i="14" s="1"/>
  <c r="U938" i="14" s="1"/>
  <c r="U936" i="14"/>
  <c r="U935" i="14" s="1"/>
  <c r="U931" i="14" s="1"/>
  <c r="U926" i="14"/>
  <c r="U921" i="14"/>
  <c r="U920" i="14" s="1"/>
  <c r="U914" i="14"/>
  <c r="U913" i="14" s="1"/>
  <c r="U912" i="14" s="1"/>
  <c r="U911" i="14" s="1"/>
  <c r="U910" i="14" s="1"/>
  <c r="U909" i="14" s="1"/>
  <c r="U901" i="14"/>
  <c r="U899" i="14"/>
  <c r="U886" i="14"/>
  <c r="U885" i="14" s="1"/>
  <c r="U884" i="14" s="1"/>
  <c r="U883" i="14" s="1"/>
  <c r="U882" i="14" s="1"/>
  <c r="U875" i="14"/>
  <c r="U872" i="14"/>
  <c r="U864" i="14"/>
  <c r="U863" i="14" s="1"/>
  <c r="U860" i="14"/>
  <c r="U859" i="14" s="1"/>
  <c r="U854" i="14"/>
  <c r="U849" i="14"/>
  <c r="U847" i="14"/>
  <c r="U844" i="14"/>
  <c r="U841" i="14"/>
  <c r="U837" i="14"/>
  <c r="U835" i="14"/>
  <c r="U831" i="14"/>
  <c r="U825" i="14"/>
  <c r="U824" i="14" s="1"/>
  <c r="U823" i="14" s="1"/>
  <c r="U822" i="14" s="1"/>
  <c r="U817" i="14" s="1"/>
  <c r="U815" i="14"/>
  <c r="U814" i="14" s="1"/>
  <c r="U813" i="14" s="1"/>
  <c r="U812" i="14" s="1"/>
  <c r="U810" i="14"/>
  <c r="U809" i="14" s="1"/>
  <c r="U808" i="14" s="1"/>
  <c r="U807" i="14" s="1"/>
  <c r="U804" i="14"/>
  <c r="U803" i="14" s="1"/>
  <c r="U802" i="14" s="1"/>
  <c r="U801" i="14" s="1"/>
  <c r="U799" i="14"/>
  <c r="U798" i="14" s="1"/>
  <c r="U796" i="14"/>
  <c r="U794" i="14"/>
  <c r="U792" i="14"/>
  <c r="U790" i="14"/>
  <c r="U788" i="14"/>
  <c r="U786" i="14"/>
  <c r="U781" i="14"/>
  <c r="U780" i="14" s="1"/>
  <c r="U774" i="14"/>
  <c r="U772" i="14"/>
  <c r="U770" i="14"/>
  <c r="U764" i="14"/>
  <c r="U762" i="14"/>
  <c r="U756" i="14"/>
  <c r="U752" i="14"/>
  <c r="U749" i="14"/>
  <c r="U748" i="14" s="1"/>
  <c r="U745" i="14"/>
  <c r="U740" i="14"/>
  <c r="U738" i="14"/>
  <c r="U736" i="14"/>
  <c r="U728" i="14"/>
  <c r="U727" i="14" s="1"/>
  <c r="U726" i="14" s="1"/>
  <c r="U725" i="14" s="1"/>
  <c r="U724" i="14" s="1"/>
  <c r="U723" i="14" s="1"/>
  <c r="U719" i="14"/>
  <c r="U718" i="14" s="1"/>
  <c r="U717" i="14" s="1"/>
  <c r="U716" i="14" s="1"/>
  <c r="U715" i="14" s="1"/>
  <c r="U714" i="14" s="1"/>
  <c r="U712" i="14"/>
  <c r="U711" i="14" s="1"/>
  <c r="U710" i="14" s="1"/>
  <c r="U709" i="14" s="1"/>
  <c r="U708" i="14" s="1"/>
  <c r="U707" i="14" s="1"/>
  <c r="U704" i="14"/>
  <c r="U703" i="14" s="1"/>
  <c r="U702" i="14" s="1"/>
  <c r="U701" i="14" s="1"/>
  <c r="U699" i="14"/>
  <c r="U698" i="14" s="1"/>
  <c r="U697" i="14" s="1"/>
  <c r="U695" i="14"/>
  <c r="U693" i="14"/>
  <c r="U691" i="14"/>
  <c r="U688" i="14"/>
  <c r="U687" i="14" s="1"/>
  <c r="U680" i="14"/>
  <c r="U679" i="14" s="1"/>
  <c r="U678" i="14" s="1"/>
  <c r="U677" i="14" s="1"/>
  <c r="U676" i="14" s="1"/>
  <c r="U671" i="14"/>
  <c r="U670" i="14" s="1"/>
  <c r="U669" i="14" s="1"/>
  <c r="U668" i="14" s="1"/>
  <c r="U667" i="14" s="1"/>
  <c r="U666" i="14" s="1"/>
  <c r="U664" i="14"/>
  <c r="U663" i="14" s="1"/>
  <c r="U662" i="14" s="1"/>
  <c r="U661" i="14" s="1"/>
  <c r="U660" i="14" s="1"/>
  <c r="U659" i="14" s="1"/>
  <c r="U656" i="14"/>
  <c r="U655" i="14" s="1"/>
  <c r="U654" i="14" s="1"/>
  <c r="U653" i="14" s="1"/>
  <c r="U652" i="14" s="1"/>
  <c r="U648" i="14"/>
  <c r="U647" i="14" s="1"/>
  <c r="U646" i="14" s="1"/>
  <c r="U645" i="14" s="1"/>
  <c r="U644" i="14" s="1"/>
  <c r="U636" i="14"/>
  <c r="U631" i="14"/>
  <c r="U629" i="14"/>
  <c r="U627" i="14"/>
  <c r="U624" i="14"/>
  <c r="U623" i="14" s="1"/>
  <c r="U614" i="14"/>
  <c r="U613" i="14" s="1"/>
  <c r="U612" i="14" s="1"/>
  <c r="U610" i="14"/>
  <c r="U608" i="14"/>
  <c r="U603" i="14"/>
  <c r="U602" i="14" s="1"/>
  <c r="U601" i="14" s="1"/>
  <c r="U599" i="14"/>
  <c r="U597" i="14"/>
  <c r="U592" i="14"/>
  <c r="U591" i="14" s="1"/>
  <c r="U590" i="14" s="1"/>
  <c r="U589" i="14" s="1"/>
  <c r="U586" i="14"/>
  <c r="U585" i="14" s="1"/>
  <c r="U584" i="14" s="1"/>
  <c r="U583" i="14" s="1"/>
  <c r="U582" i="14" s="1"/>
  <c r="U580" i="14"/>
  <c r="U579" i="14" s="1"/>
  <c r="U578" i="14" s="1"/>
  <c r="U577" i="14" s="1"/>
  <c r="U576" i="14" s="1"/>
  <c r="U574" i="14"/>
  <c r="U573" i="14" s="1"/>
  <c r="U572" i="14" s="1"/>
  <c r="U571" i="14" s="1"/>
  <c r="U570" i="14" s="1"/>
  <c r="U567" i="14"/>
  <c r="U566" i="14" s="1"/>
  <c r="U565" i="14" s="1"/>
  <c r="U564" i="14" s="1"/>
  <c r="U563" i="14" s="1"/>
  <c r="U552" i="14" s="1"/>
  <c r="U550" i="14"/>
  <c r="U549" i="14" s="1"/>
  <c r="U548" i="14" s="1"/>
  <c r="U547" i="14" s="1"/>
  <c r="U546" i="14" s="1"/>
  <c r="U544" i="14"/>
  <c r="U543" i="14" s="1"/>
  <c r="U532" i="14"/>
  <c r="U530" i="14"/>
  <c r="U526" i="14"/>
  <c r="U525" i="14" s="1"/>
  <c r="U524" i="14" s="1"/>
  <c r="U516" i="14"/>
  <c r="U515" i="14" s="1"/>
  <c r="U514" i="14" s="1"/>
  <c r="U513" i="14" s="1"/>
  <c r="U504" i="14"/>
  <c r="U502" i="14"/>
  <c r="U500" i="14"/>
  <c r="U498" i="14"/>
  <c r="U491" i="14"/>
  <c r="U490" i="14" s="1"/>
  <c r="U484" i="14"/>
  <c r="U482" i="14"/>
  <c r="U480" i="14"/>
  <c r="U472" i="14"/>
  <c r="U471" i="14" s="1"/>
  <c r="U469" i="14"/>
  <c r="U467" i="14"/>
  <c r="U460" i="14"/>
  <c r="U459" i="14" s="1"/>
  <c r="U458" i="14" s="1"/>
  <c r="U457" i="14" s="1"/>
  <c r="U455" i="14"/>
  <c r="U454" i="14" s="1"/>
  <c r="U453" i="14" s="1"/>
  <c r="U451" i="14"/>
  <c r="U450" i="14" s="1"/>
  <c r="U449" i="14" s="1"/>
  <c r="U432" i="14"/>
  <c r="U431" i="14" s="1"/>
  <c r="U430" i="14" s="1"/>
  <c r="U428" i="14"/>
  <c r="U426" i="14"/>
  <c r="U423" i="14"/>
  <c r="U422" i="14" s="1"/>
  <c r="U419" i="14"/>
  <c r="U417" i="14"/>
  <c r="U415" i="14"/>
  <c r="U411" i="14"/>
  <c r="U408" i="14"/>
  <c r="U407" i="14" s="1"/>
  <c r="U405" i="14"/>
  <c r="U403" i="14"/>
  <c r="U401" i="14"/>
  <c r="U399" i="14"/>
  <c r="U394" i="14"/>
  <c r="U392" i="14"/>
  <c r="U389" i="14"/>
  <c r="U387" i="14"/>
  <c r="U385" i="14"/>
  <c r="U383" i="14"/>
  <c r="U378" i="14"/>
  <c r="U377" i="14" s="1"/>
  <c r="U376" i="14" s="1"/>
  <c r="U375" i="14" s="1"/>
  <c r="U373" i="14"/>
  <c r="U371" i="14"/>
  <c r="U365" i="14"/>
  <c r="U363" i="14"/>
  <c r="U357" i="14"/>
  <c r="U356" i="14" s="1"/>
  <c r="U355" i="14" s="1"/>
  <c r="U351" i="14"/>
  <c r="U349" i="14"/>
  <c r="U347" i="14"/>
  <c r="U344" i="14"/>
  <c r="U341" i="14"/>
  <c r="U338" i="14"/>
  <c r="U332" i="14"/>
  <c r="U330" i="14"/>
  <c r="U327" i="14"/>
  <c r="U325" i="14"/>
  <c r="U319" i="14"/>
  <c r="U311" i="14"/>
  <c r="U310" i="14" s="1"/>
  <c r="U309" i="14" s="1"/>
  <c r="U304" i="14"/>
  <c r="U303" i="14" s="1"/>
  <c r="U302" i="14" s="1"/>
  <c r="U301" i="14" s="1"/>
  <c r="U299" i="14"/>
  <c r="U298" i="14" s="1"/>
  <c r="U297" i="14" s="1"/>
  <c r="U295" i="14"/>
  <c r="U294" i="14" s="1"/>
  <c r="U293" i="14" s="1"/>
  <c r="U280" i="14"/>
  <c r="U279" i="14" s="1"/>
  <c r="U278" i="14" s="1"/>
  <c r="U276" i="14"/>
  <c r="U274" i="14"/>
  <c r="U270" i="14"/>
  <c r="U267" i="14"/>
  <c r="U257" i="14"/>
  <c r="U256" i="14" s="1"/>
  <c r="U250" i="14"/>
  <c r="U249" i="14" s="1"/>
  <c r="U248" i="14" s="1"/>
  <c r="U247" i="14" s="1"/>
  <c r="U246" i="14" s="1"/>
  <c r="U244" i="14"/>
  <c r="U243" i="14" s="1"/>
  <c r="U242" i="14" s="1"/>
  <c r="U240" i="14"/>
  <c r="U239" i="14" s="1"/>
  <c r="U238" i="14" s="1"/>
  <c r="U234" i="14"/>
  <c r="U233" i="14" s="1"/>
  <c r="U231" i="14"/>
  <c r="U230" i="14" s="1"/>
  <c r="U226" i="14"/>
  <c r="U224" i="14"/>
  <c r="U217" i="14"/>
  <c r="U216" i="14" s="1"/>
  <c r="U214" i="14"/>
  <c r="U212" i="14"/>
  <c r="U210" i="14"/>
  <c r="U208" i="14"/>
  <c r="U200" i="14"/>
  <c r="U199" i="14" s="1"/>
  <c r="U198" i="14" s="1"/>
  <c r="U196" i="14"/>
  <c r="U193" i="14"/>
  <c r="U185" i="14"/>
  <c r="U184" i="14" s="1"/>
  <c r="U183" i="14" s="1"/>
  <c r="U181" i="14"/>
  <c r="U180" i="14" s="1"/>
  <c r="U179" i="14" s="1"/>
  <c r="U172" i="14"/>
  <c r="U170" i="14"/>
  <c r="U167" i="14"/>
  <c r="U165" i="14"/>
  <c r="U163" i="14"/>
  <c r="U160" i="14"/>
  <c r="U158" i="14"/>
  <c r="U156" i="14"/>
  <c r="U154" i="14"/>
  <c r="U152" i="14"/>
  <c r="U147" i="14"/>
  <c r="U146" i="14" s="1"/>
  <c r="U145" i="14" s="1"/>
  <c r="U142" i="14"/>
  <c r="U141" i="14" s="1"/>
  <c r="U140" i="14" s="1"/>
  <c r="U136" i="14"/>
  <c r="U134" i="14"/>
  <c r="U132" i="14"/>
  <c r="U130" i="14"/>
  <c r="U127" i="14"/>
  <c r="U118" i="14"/>
  <c r="U117" i="14" s="1"/>
  <c r="U116" i="14" s="1"/>
  <c r="U115" i="14" s="1"/>
  <c r="U113" i="14"/>
  <c r="U112" i="14" s="1"/>
  <c r="U110" i="14"/>
  <c r="U109" i="14" s="1"/>
  <c r="U104" i="14"/>
  <c r="U103" i="14" s="1"/>
  <c r="U102" i="14" s="1"/>
  <c r="U100" i="14"/>
  <c r="U99" i="14" s="1"/>
  <c r="U98" i="14" s="1"/>
  <c r="U96" i="14"/>
  <c r="U95" i="14" s="1"/>
  <c r="U94" i="14" s="1"/>
  <c r="U93" i="14" s="1"/>
  <c r="U92" i="14" s="1"/>
  <c r="U90" i="14"/>
  <c r="U88" i="14"/>
  <c r="U85" i="14"/>
  <c r="U82" i="14"/>
  <c r="U80" i="14"/>
  <c r="U78" i="14"/>
  <c r="U76" i="14"/>
  <c r="U71" i="14"/>
  <c r="U66" i="14"/>
  <c r="U65" i="14" s="1"/>
  <c r="U64" i="14" s="1"/>
  <c r="U63" i="14" s="1"/>
  <c r="U60" i="14"/>
  <c r="U59" i="14" s="1"/>
  <c r="U58" i="14" s="1"/>
  <c r="U53" i="14"/>
  <c r="U51" i="14"/>
  <c r="U46" i="14"/>
  <c r="U45" i="14" s="1"/>
  <c r="U44" i="14" s="1"/>
  <c r="U42" i="14"/>
  <c r="U40" i="14"/>
  <c r="U37" i="14"/>
  <c r="U30" i="14"/>
  <c r="U29" i="14" s="1"/>
  <c r="U28" i="14" s="1"/>
  <c r="U27" i="14" s="1"/>
  <c r="U25" i="14"/>
  <c r="U24" i="14" s="1"/>
  <c r="U23" i="14" s="1"/>
  <c r="U21" i="14"/>
  <c r="U18" i="14"/>
  <c r="U16" i="14"/>
  <c r="P276" i="14"/>
  <c r="P274" i="14"/>
  <c r="P428" i="14"/>
  <c r="P426" i="14"/>
  <c r="P365" i="14"/>
  <c r="P363" i="14"/>
  <c r="P989" i="14"/>
  <c r="P987" i="14"/>
  <c r="P1014" i="14"/>
  <c r="P1190" i="14"/>
  <c r="P1201" i="14"/>
  <c r="P1200" i="14" s="1"/>
  <c r="P1199" i="14" s="1"/>
  <c r="P1197" i="14"/>
  <c r="P1196" i="14" s="1"/>
  <c r="P1195" i="14" s="1"/>
  <c r="P1188" i="14"/>
  <c r="P1183" i="14"/>
  <c r="P1182" i="14" s="1"/>
  <c r="P1181" i="14" s="1"/>
  <c r="P1178" i="14"/>
  <c r="P1177" i="14" s="1"/>
  <c r="P1176" i="14" s="1"/>
  <c r="P1172" i="14"/>
  <c r="P1170" i="14"/>
  <c r="P1164" i="14"/>
  <c r="P1160" i="14"/>
  <c r="P1150" i="14"/>
  <c r="P1149" i="14" s="1"/>
  <c r="P1148" i="14" s="1"/>
  <c r="P1147" i="14" s="1"/>
  <c r="P1146" i="14" s="1"/>
  <c r="P1144" i="14"/>
  <c r="P1143" i="14" s="1"/>
  <c r="P1142" i="14" s="1"/>
  <c r="P1140" i="14"/>
  <c r="P1138" i="14"/>
  <c r="P1121" i="14"/>
  <c r="P1120" i="14" s="1"/>
  <c r="P1118" i="14"/>
  <c r="P1116" i="14"/>
  <c r="P1114" i="14"/>
  <c r="P1103" i="14"/>
  <c r="P1101" i="14"/>
  <c r="P1096" i="14"/>
  <c r="P1095" i="14" s="1"/>
  <c r="P1094" i="14" s="1"/>
  <c r="P1093" i="14" s="1"/>
  <c r="P1090" i="14"/>
  <c r="P1089" i="14" s="1"/>
  <c r="P1088" i="14" s="1"/>
  <c r="P1087" i="14" s="1"/>
  <c r="P1086" i="14" s="1"/>
  <c r="P1083" i="14"/>
  <c r="P1082" i="14" s="1"/>
  <c r="P1081" i="14" s="1"/>
  <c r="P1080" i="14" s="1"/>
  <c r="P1079" i="14" s="1"/>
  <c r="P1078" i="14" s="1"/>
  <c r="P1076" i="14"/>
  <c r="P1075" i="14" s="1"/>
  <c r="P1074" i="14" s="1"/>
  <c r="P1073" i="14" s="1"/>
  <c r="P1072" i="14" s="1"/>
  <c r="P1070" i="14"/>
  <c r="P1069" i="14" s="1"/>
  <c r="P1068" i="14" s="1"/>
  <c r="P1067" i="14" s="1"/>
  <c r="P1065" i="14"/>
  <c r="P1064" i="14" s="1"/>
  <c r="P1063" i="14" s="1"/>
  <c r="P1062" i="14" s="1"/>
  <c r="P1059" i="14"/>
  <c r="P1058" i="14" s="1"/>
  <c r="P1057" i="14" s="1"/>
  <c r="P1056" i="14" s="1"/>
  <c r="P1055" i="14" s="1"/>
  <c r="P1052" i="14"/>
  <c r="P1051" i="14" s="1"/>
  <c r="P1050" i="14" s="1"/>
  <c r="P1049" i="14" s="1"/>
  <c r="P1048" i="14" s="1"/>
  <c r="P1047" i="14" s="1"/>
  <c r="P1043" i="14"/>
  <c r="P1042" i="14" s="1"/>
  <c r="P1040" i="14"/>
  <c r="P1039" i="14" s="1"/>
  <c r="P1036" i="14"/>
  <c r="P1035" i="14" s="1"/>
  <c r="P1031" i="14"/>
  <c r="P1027" i="14"/>
  <c r="P1023" i="14"/>
  <c r="P1020" i="14"/>
  <c r="P1012" i="14"/>
  <c r="P1010" i="14"/>
  <c r="P1008" i="14"/>
  <c r="P1006" i="14"/>
  <c r="P1004" i="14"/>
  <c r="P1000" i="14"/>
  <c r="P998" i="14"/>
  <c r="P996" i="14"/>
  <c r="Q994" i="14"/>
  <c r="P993" i="14"/>
  <c r="P984" i="14"/>
  <c r="P982" i="14"/>
  <c r="P979" i="14"/>
  <c r="P977" i="14"/>
  <c r="P972" i="14"/>
  <c r="P970" i="14"/>
  <c r="P963" i="14"/>
  <c r="P962" i="14" s="1"/>
  <c r="P961" i="14" s="1"/>
  <c r="P954" i="14"/>
  <c r="P952" i="14"/>
  <c r="P951" i="14" s="1"/>
  <c r="P950" i="14" s="1"/>
  <c r="P946" i="14"/>
  <c r="P945" i="14" s="1"/>
  <c r="P944" i="14" s="1"/>
  <c r="P943" i="14" s="1"/>
  <c r="P942" i="14" s="1"/>
  <c r="P940" i="14"/>
  <c r="P939" i="14" s="1"/>
  <c r="P938" i="14" s="1"/>
  <c r="P936" i="14"/>
  <c r="P935" i="14" s="1"/>
  <c r="P931" i="14" s="1"/>
  <c r="P926" i="14"/>
  <c r="P921" i="14"/>
  <c r="P920" i="14" s="1"/>
  <c r="P914" i="14"/>
  <c r="P913" i="14" s="1"/>
  <c r="P912" i="14" s="1"/>
  <c r="P911" i="14" s="1"/>
  <c r="P910" i="14" s="1"/>
  <c r="P909" i="14" s="1"/>
  <c r="P901" i="14"/>
  <c r="P899" i="14"/>
  <c r="P886" i="14"/>
  <c r="P885" i="14" s="1"/>
  <c r="P884" i="14" s="1"/>
  <c r="P883" i="14" s="1"/>
  <c r="P882" i="14" s="1"/>
  <c r="P875" i="14"/>
  <c r="P872" i="14"/>
  <c r="P864" i="14"/>
  <c r="P863" i="14" s="1"/>
  <c r="P860" i="14"/>
  <c r="P859" i="14" s="1"/>
  <c r="P854" i="14"/>
  <c r="P849" i="14"/>
  <c r="P847" i="14"/>
  <c r="P844" i="14"/>
  <c r="P841" i="14"/>
  <c r="P837" i="14"/>
  <c r="P835" i="14"/>
  <c r="P831" i="14"/>
  <c r="P825" i="14"/>
  <c r="P824" i="14" s="1"/>
  <c r="P823" i="14" s="1"/>
  <c r="P822" i="14" s="1"/>
  <c r="P817" i="14" s="1"/>
  <c r="P815" i="14"/>
  <c r="P814" i="14" s="1"/>
  <c r="P813" i="14" s="1"/>
  <c r="P812" i="14" s="1"/>
  <c r="P810" i="14"/>
  <c r="P809" i="14" s="1"/>
  <c r="P808" i="14" s="1"/>
  <c r="P807" i="14" s="1"/>
  <c r="P804" i="14"/>
  <c r="P803" i="14" s="1"/>
  <c r="P802" i="14" s="1"/>
  <c r="P801" i="14" s="1"/>
  <c r="P799" i="14"/>
  <c r="P798" i="14" s="1"/>
  <c r="P796" i="14"/>
  <c r="P794" i="14"/>
  <c r="P792" i="14"/>
  <c r="P790" i="14"/>
  <c r="P788" i="14"/>
  <c r="P786" i="14"/>
  <c r="P781" i="14"/>
  <c r="P780" i="14" s="1"/>
  <c r="P774" i="14"/>
  <c r="P772" i="14"/>
  <c r="P770" i="14"/>
  <c r="P764" i="14"/>
  <c r="P762" i="14"/>
  <c r="P756" i="14"/>
  <c r="P752" i="14"/>
  <c r="P749" i="14"/>
  <c r="P748" i="14" s="1"/>
  <c r="P745" i="14"/>
  <c r="P740" i="14"/>
  <c r="P738" i="14"/>
  <c r="P736" i="14"/>
  <c r="P728" i="14"/>
  <c r="P727" i="14" s="1"/>
  <c r="P726" i="14" s="1"/>
  <c r="P725" i="14" s="1"/>
  <c r="P724" i="14" s="1"/>
  <c r="P723" i="14" s="1"/>
  <c r="P719" i="14"/>
  <c r="P718" i="14" s="1"/>
  <c r="P717" i="14" s="1"/>
  <c r="P716" i="14" s="1"/>
  <c r="P715" i="14" s="1"/>
  <c r="P714" i="14" s="1"/>
  <c r="P712" i="14"/>
  <c r="P711" i="14" s="1"/>
  <c r="P710" i="14" s="1"/>
  <c r="P709" i="14" s="1"/>
  <c r="P708" i="14" s="1"/>
  <c r="P707" i="14" s="1"/>
  <c r="P704" i="14"/>
  <c r="P703" i="14" s="1"/>
  <c r="P702" i="14" s="1"/>
  <c r="P701" i="14" s="1"/>
  <c r="P699" i="14"/>
  <c r="P698" i="14" s="1"/>
  <c r="P697" i="14" s="1"/>
  <c r="P695" i="14"/>
  <c r="P693" i="14"/>
  <c r="P691" i="14"/>
  <c r="P688" i="14"/>
  <c r="P687" i="14" s="1"/>
  <c r="P680" i="14"/>
  <c r="P679" i="14" s="1"/>
  <c r="P678" i="14" s="1"/>
  <c r="P677" i="14" s="1"/>
  <c r="P676" i="14" s="1"/>
  <c r="P671" i="14"/>
  <c r="P670" i="14" s="1"/>
  <c r="P669" i="14" s="1"/>
  <c r="P668" i="14" s="1"/>
  <c r="P667" i="14" s="1"/>
  <c r="P666" i="14" s="1"/>
  <c r="P664" i="14"/>
  <c r="P663" i="14" s="1"/>
  <c r="P662" i="14" s="1"/>
  <c r="P661" i="14" s="1"/>
  <c r="P660" i="14" s="1"/>
  <c r="P659" i="14" s="1"/>
  <c r="P656" i="14"/>
  <c r="P655" i="14" s="1"/>
  <c r="P654" i="14" s="1"/>
  <c r="P653" i="14" s="1"/>
  <c r="P652" i="14" s="1"/>
  <c r="P648" i="14"/>
  <c r="P647" i="14" s="1"/>
  <c r="P646" i="14" s="1"/>
  <c r="P645" i="14" s="1"/>
  <c r="P644" i="14" s="1"/>
  <c r="P636" i="14"/>
  <c r="P631" i="14"/>
  <c r="P629" i="14"/>
  <c r="P627" i="14"/>
  <c r="P624" i="14"/>
  <c r="P623" i="14" s="1"/>
  <c r="P614" i="14"/>
  <c r="P613" i="14" s="1"/>
  <c r="P612" i="14" s="1"/>
  <c r="P610" i="14"/>
  <c r="P608" i="14"/>
  <c r="P603" i="14"/>
  <c r="P602" i="14" s="1"/>
  <c r="P601" i="14" s="1"/>
  <c r="P599" i="14"/>
  <c r="P597" i="14"/>
  <c r="P592" i="14"/>
  <c r="P591" i="14" s="1"/>
  <c r="P590" i="14" s="1"/>
  <c r="P589" i="14" s="1"/>
  <c r="P586" i="14"/>
  <c r="P585" i="14" s="1"/>
  <c r="P584" i="14" s="1"/>
  <c r="P583" i="14" s="1"/>
  <c r="P582" i="14" s="1"/>
  <c r="P580" i="14"/>
  <c r="P579" i="14" s="1"/>
  <c r="P578" i="14" s="1"/>
  <c r="P577" i="14" s="1"/>
  <c r="P576" i="14" s="1"/>
  <c r="P574" i="14"/>
  <c r="P573" i="14" s="1"/>
  <c r="P572" i="14" s="1"/>
  <c r="P571" i="14" s="1"/>
  <c r="P570" i="14" s="1"/>
  <c r="P567" i="14"/>
  <c r="P566" i="14" s="1"/>
  <c r="P565" i="14" s="1"/>
  <c r="P564" i="14" s="1"/>
  <c r="P563" i="14" s="1"/>
  <c r="P552" i="14" s="1"/>
  <c r="P550" i="14"/>
  <c r="P549" i="14" s="1"/>
  <c r="P548" i="14" s="1"/>
  <c r="P547" i="14" s="1"/>
  <c r="P546" i="14" s="1"/>
  <c r="P544" i="14"/>
  <c r="P543" i="14" s="1"/>
  <c r="P532" i="14"/>
  <c r="P530" i="14"/>
  <c r="P526" i="14"/>
  <c r="P525" i="14" s="1"/>
  <c r="P524" i="14" s="1"/>
  <c r="P516" i="14"/>
  <c r="P515" i="14" s="1"/>
  <c r="P514" i="14" s="1"/>
  <c r="P513" i="14" s="1"/>
  <c r="P504" i="14"/>
  <c r="P502" i="14"/>
  <c r="P500" i="14"/>
  <c r="P498" i="14"/>
  <c r="P491" i="14"/>
  <c r="P490" i="14" s="1"/>
  <c r="P484" i="14"/>
  <c r="P482" i="14"/>
  <c r="P480" i="14"/>
  <c r="P472" i="14"/>
  <c r="P471" i="14" s="1"/>
  <c r="P469" i="14"/>
  <c r="P467" i="14"/>
  <c r="P460" i="14"/>
  <c r="P459" i="14" s="1"/>
  <c r="P458" i="14" s="1"/>
  <c r="P457" i="14" s="1"/>
  <c r="P455" i="14"/>
  <c r="P454" i="14" s="1"/>
  <c r="P453" i="14" s="1"/>
  <c r="P451" i="14"/>
  <c r="P450" i="14" s="1"/>
  <c r="P449" i="14" s="1"/>
  <c r="P432" i="14"/>
  <c r="P431" i="14" s="1"/>
  <c r="P430" i="14" s="1"/>
  <c r="P423" i="14"/>
  <c r="P422" i="14" s="1"/>
  <c r="P419" i="14"/>
  <c r="P417" i="14"/>
  <c r="P415" i="14"/>
  <c r="P411" i="14"/>
  <c r="P408" i="14"/>
  <c r="P407" i="14" s="1"/>
  <c r="P405" i="14"/>
  <c r="P403" i="14"/>
  <c r="P401" i="14"/>
  <c r="P399" i="14"/>
  <c r="P394" i="14"/>
  <c r="P392" i="14"/>
  <c r="P389" i="14"/>
  <c r="P387" i="14"/>
  <c r="P385" i="14"/>
  <c r="P383" i="14"/>
  <c r="P378" i="14"/>
  <c r="P377" i="14" s="1"/>
  <c r="P376" i="14" s="1"/>
  <c r="P375" i="14" s="1"/>
  <c r="P373" i="14"/>
  <c r="P371" i="14"/>
  <c r="P357" i="14"/>
  <c r="P356" i="14" s="1"/>
  <c r="P355" i="14" s="1"/>
  <c r="P351" i="14"/>
  <c r="P349" i="14"/>
  <c r="P347" i="14"/>
  <c r="P344" i="14"/>
  <c r="P341" i="14"/>
  <c r="P338" i="14"/>
  <c r="P332" i="14"/>
  <c r="P330" i="14"/>
  <c r="P327" i="14"/>
  <c r="P325" i="14"/>
  <c r="P319" i="14"/>
  <c r="P311" i="14"/>
  <c r="P310" i="14" s="1"/>
  <c r="P309" i="14" s="1"/>
  <c r="P304" i="14"/>
  <c r="P303" i="14" s="1"/>
  <c r="P302" i="14" s="1"/>
  <c r="P301" i="14" s="1"/>
  <c r="P299" i="14"/>
  <c r="P298" i="14" s="1"/>
  <c r="P297" i="14" s="1"/>
  <c r="P295" i="14"/>
  <c r="P294" i="14" s="1"/>
  <c r="P293" i="14" s="1"/>
  <c r="P280" i="14"/>
  <c r="P279" i="14" s="1"/>
  <c r="P278" i="14" s="1"/>
  <c r="P270" i="14"/>
  <c r="P267" i="14"/>
  <c r="P257" i="14"/>
  <c r="P256" i="14" s="1"/>
  <c r="P250" i="14"/>
  <c r="P249" i="14" s="1"/>
  <c r="P248" i="14" s="1"/>
  <c r="P247" i="14" s="1"/>
  <c r="P246" i="14" s="1"/>
  <c r="P244" i="14"/>
  <c r="P243" i="14" s="1"/>
  <c r="P242" i="14" s="1"/>
  <c r="P240" i="14"/>
  <c r="P239" i="14" s="1"/>
  <c r="P238" i="14" s="1"/>
  <c r="P234" i="14"/>
  <c r="P233" i="14" s="1"/>
  <c r="P231" i="14"/>
  <c r="P230" i="14" s="1"/>
  <c r="P226" i="14"/>
  <c r="P224" i="14"/>
  <c r="P217" i="14"/>
  <c r="P216" i="14" s="1"/>
  <c r="P214" i="14"/>
  <c r="P212" i="14"/>
  <c r="P210" i="14"/>
  <c r="P208" i="14"/>
  <c r="P200" i="14"/>
  <c r="P199" i="14" s="1"/>
  <c r="P198" i="14" s="1"/>
  <c r="P196" i="14"/>
  <c r="P193" i="14"/>
  <c r="P185" i="14"/>
  <c r="P184" i="14" s="1"/>
  <c r="P183" i="14" s="1"/>
  <c r="P181" i="14"/>
  <c r="P180" i="14" s="1"/>
  <c r="P179" i="14" s="1"/>
  <c r="P172" i="14"/>
  <c r="Q171" i="14"/>
  <c r="Q170" i="14" s="1"/>
  <c r="P170" i="14"/>
  <c r="P167" i="14"/>
  <c r="P165" i="14"/>
  <c r="P163" i="14"/>
  <c r="P160" i="14"/>
  <c r="P158" i="14"/>
  <c r="P156" i="14"/>
  <c r="P154" i="14"/>
  <c r="P152" i="14"/>
  <c r="P147" i="14"/>
  <c r="P146" i="14" s="1"/>
  <c r="P145" i="14" s="1"/>
  <c r="P142" i="14"/>
  <c r="P141" i="14" s="1"/>
  <c r="P140" i="14" s="1"/>
  <c r="P136" i="14"/>
  <c r="P134" i="14"/>
  <c r="P132" i="14"/>
  <c r="P130" i="14"/>
  <c r="P127" i="14"/>
  <c r="P118" i="14"/>
  <c r="P117" i="14" s="1"/>
  <c r="P116" i="14" s="1"/>
  <c r="P115" i="14" s="1"/>
  <c r="P113" i="14"/>
  <c r="P112" i="14" s="1"/>
  <c r="P110" i="14"/>
  <c r="P109" i="14" s="1"/>
  <c r="P104" i="14"/>
  <c r="P103" i="14" s="1"/>
  <c r="P102" i="14" s="1"/>
  <c r="P100" i="14"/>
  <c r="P99" i="14" s="1"/>
  <c r="P98" i="14" s="1"/>
  <c r="P96" i="14"/>
  <c r="P95" i="14" s="1"/>
  <c r="P94" i="14" s="1"/>
  <c r="P93" i="14" s="1"/>
  <c r="P92" i="14" s="1"/>
  <c r="P90" i="14"/>
  <c r="P88" i="14"/>
  <c r="P85" i="14"/>
  <c r="P82" i="14"/>
  <c r="P80" i="14"/>
  <c r="P78" i="14"/>
  <c r="P76" i="14"/>
  <c r="P71" i="14"/>
  <c r="P66" i="14"/>
  <c r="P65" i="14" s="1"/>
  <c r="P64" i="14" s="1"/>
  <c r="P63" i="14" s="1"/>
  <c r="P60" i="14"/>
  <c r="P59" i="14" s="1"/>
  <c r="P58" i="14" s="1"/>
  <c r="P53" i="14"/>
  <c r="P51" i="14"/>
  <c r="P46" i="14"/>
  <c r="P45" i="14" s="1"/>
  <c r="P44" i="14" s="1"/>
  <c r="P42" i="14"/>
  <c r="P40" i="14"/>
  <c r="P37" i="14"/>
  <c r="P30" i="14"/>
  <c r="P29" i="14" s="1"/>
  <c r="P28" i="14" s="1"/>
  <c r="P27" i="14" s="1"/>
  <c r="P25" i="14"/>
  <c r="P24" i="14" s="1"/>
  <c r="P23" i="14" s="1"/>
  <c r="P21" i="14"/>
  <c r="P18" i="14"/>
  <c r="P16" i="14"/>
  <c r="P620" i="14" l="1"/>
  <c r="P619" i="14" s="1"/>
  <c r="P618" i="14" s="1"/>
  <c r="P617" i="14" s="1"/>
  <c r="P616" i="14" s="1"/>
  <c r="U620" i="14"/>
  <c r="P898" i="14"/>
  <c r="U898" i="14"/>
  <c r="P751" i="14"/>
  <c r="P783" i="14"/>
  <c r="U751" i="14"/>
  <c r="U747" i="14" s="1"/>
  <c r="U783" i="14"/>
  <c r="U779" i="14" s="1"/>
  <c r="P343" i="14"/>
  <c r="I733" i="14"/>
  <c r="U343" i="14"/>
  <c r="U969" i="14"/>
  <c r="J486" i="14"/>
  <c r="P126" i="14"/>
  <c r="P125" i="14" s="1"/>
  <c r="P124" i="14" s="1"/>
  <c r="J868" i="14"/>
  <c r="J867" i="14" s="1"/>
  <c r="I486" i="14"/>
  <c r="I868" i="14"/>
  <c r="I867" i="14" s="1"/>
  <c r="U126" i="14"/>
  <c r="U125" i="14" s="1"/>
  <c r="U124" i="14" s="1"/>
  <c r="U1100" i="14"/>
  <c r="U1099" i="14" s="1"/>
  <c r="U1098" i="14" s="1"/>
  <c r="U1092" i="14" s="1"/>
  <c r="P969" i="14"/>
  <c r="P1100" i="14"/>
  <c r="P1099" i="14" s="1"/>
  <c r="P1098" i="14" s="1"/>
  <c r="P1092" i="14" s="1"/>
  <c r="J220" i="14"/>
  <c r="J219" i="14" s="1"/>
  <c r="U619" i="14"/>
  <c r="U618" i="14" s="1"/>
  <c r="U617" i="14" s="1"/>
  <c r="U616" i="14" s="1"/>
  <c r="I1017" i="14"/>
  <c r="I1016" i="14" s="1"/>
  <c r="I732" i="14"/>
  <c r="I336" i="14"/>
  <c r="I335" i="14" s="1"/>
  <c r="I334" i="14" s="1"/>
  <c r="U536" i="14"/>
  <c r="U535" i="14" s="1"/>
  <c r="U534" i="14" s="1"/>
  <c r="P536" i="14"/>
  <c r="P535" i="14" s="1"/>
  <c r="P534" i="14" s="1"/>
  <c r="I476" i="14"/>
  <c r="I475" i="14" s="1"/>
  <c r="I474" i="14" s="1"/>
  <c r="I462" i="14" s="1"/>
  <c r="J733" i="14"/>
  <c r="J732" i="14" s="1"/>
  <c r="J476" i="14"/>
  <c r="J475" i="14" s="1"/>
  <c r="J474" i="14" s="1"/>
  <c r="J462" i="14" s="1"/>
  <c r="P396" i="14"/>
  <c r="U362" i="14"/>
  <c r="U986" i="14"/>
  <c r="U396" i="14"/>
  <c r="J1166" i="14"/>
  <c r="J1155" i="14" s="1"/>
  <c r="J1017" i="14"/>
  <c r="J1016" i="14" s="1"/>
  <c r="P263" i="14"/>
  <c r="J968" i="14"/>
  <c r="J967" i="14" s="1"/>
  <c r="J966" i="14" s="1"/>
  <c r="J313" i="14"/>
  <c r="J308" i="14" s="1"/>
  <c r="J307" i="14" s="1"/>
  <c r="I150" i="14"/>
  <c r="I144" i="14" s="1"/>
  <c r="I106" i="14" s="1"/>
  <c r="I57" i="14" s="1"/>
  <c r="I220" i="14"/>
  <c r="I219" i="14" s="1"/>
  <c r="J767" i="14"/>
  <c r="J766" i="14" s="1"/>
  <c r="U858" i="14"/>
  <c r="U857" i="14" s="1"/>
  <c r="U36" i="14"/>
  <c r="U35" i="14" s="1"/>
  <c r="U34" i="14" s="1"/>
  <c r="P362" i="14"/>
  <c r="P273" i="14"/>
  <c r="U263" i="14"/>
  <c r="U425" i="14"/>
  <c r="U421" i="14" s="1"/>
  <c r="I588" i="14"/>
  <c r="I569" i="14" s="1"/>
  <c r="I968" i="14"/>
  <c r="I967" i="14" s="1"/>
  <c r="I966" i="14" s="1"/>
  <c r="U949" i="14"/>
  <c r="U948" i="14" s="1"/>
  <c r="J336" i="14"/>
  <c r="J335" i="14" s="1"/>
  <c r="J334" i="14" s="1"/>
  <c r="I313" i="14"/>
  <c r="I308" i="14" s="1"/>
  <c r="I307" i="14" s="1"/>
  <c r="P596" i="14"/>
  <c r="P595" i="14" s="1"/>
  <c r="P594" i="14" s="1"/>
  <c r="J928" i="14"/>
  <c r="P36" i="14"/>
  <c r="P35" i="14" s="1"/>
  <c r="P34" i="14" s="1"/>
  <c r="P50" i="14"/>
  <c r="P49" i="14" s="1"/>
  <c r="P48" i="14" s="1"/>
  <c r="U1061" i="14"/>
  <c r="U1054" i="14" s="1"/>
  <c r="I767" i="14"/>
  <c r="I766" i="14" s="1"/>
  <c r="P1169" i="14"/>
  <c r="P1168" i="14" s="1"/>
  <c r="P1167" i="14" s="1"/>
  <c r="P192" i="14"/>
  <c r="P191" i="14" s="1"/>
  <c r="P190" i="14" s="1"/>
  <c r="P189" i="14" s="1"/>
  <c r="P337" i="14"/>
  <c r="U596" i="14"/>
  <c r="U595" i="14" s="1"/>
  <c r="U594" i="14" s="1"/>
  <c r="I176" i="14"/>
  <c r="P1137" i="14"/>
  <c r="P1136" i="14" s="1"/>
  <c r="P1135" i="14" s="1"/>
  <c r="P1134" i="14" s="1"/>
  <c r="I839" i="14"/>
  <c r="I828" i="14" s="1"/>
  <c r="I827" i="14" s="1"/>
  <c r="P930" i="14"/>
  <c r="P929" i="14" s="1"/>
  <c r="U735" i="14"/>
  <c r="U734" i="14" s="1"/>
  <c r="U769" i="14"/>
  <c r="U768" i="14" s="1"/>
  <c r="U1026" i="14"/>
  <c r="U1025" i="14" s="1"/>
  <c r="I33" i="14"/>
  <c r="I381" i="14"/>
  <c r="I380" i="14" s="1"/>
  <c r="I367" i="14" s="1"/>
  <c r="P169" i="14"/>
  <c r="P1019" i="14"/>
  <c r="P1018" i="14" s="1"/>
  <c r="U337" i="14"/>
  <c r="U529" i="14"/>
  <c r="U528" i="14" s="1"/>
  <c r="U523" i="14" s="1"/>
  <c r="U512" i="14" s="1"/>
  <c r="I928" i="14"/>
  <c r="I1166" i="14"/>
  <c r="I1154" i="14" s="1"/>
  <c r="P237" i="14"/>
  <c r="P236" i="14" s="1"/>
  <c r="U169" i="14"/>
  <c r="P840" i="14"/>
  <c r="U370" i="14"/>
  <c r="U369" i="14" s="1"/>
  <c r="U368" i="14" s="1"/>
  <c r="P1187" i="14"/>
  <c r="P425" i="14"/>
  <c r="P421" i="14" s="1"/>
  <c r="P769" i="14"/>
  <c r="P768" i="14" s="1"/>
  <c r="P1026" i="14"/>
  <c r="P1025" i="14" s="1"/>
  <c r="U981" i="14"/>
  <c r="P761" i="14"/>
  <c r="P760" i="14" s="1"/>
  <c r="P759" i="14" s="1"/>
  <c r="U192" i="14"/>
  <c r="U191" i="14" s="1"/>
  <c r="U190" i="14" s="1"/>
  <c r="U189" i="14" s="1"/>
  <c r="U292" i="14"/>
  <c r="U291" i="14" s="1"/>
  <c r="U329" i="14"/>
  <c r="U806" i="14"/>
  <c r="U1159" i="14"/>
  <c r="U1158" i="14" s="1"/>
  <c r="U1157" i="14" s="1"/>
  <c r="U1156" i="14" s="1"/>
  <c r="U1187" i="14"/>
  <c r="J33" i="14"/>
  <c r="J839" i="14"/>
  <c r="J828" i="14" s="1"/>
  <c r="J827" i="14" s="1"/>
  <c r="J588" i="14"/>
  <c r="J569" i="14" s="1"/>
  <c r="P1175" i="14"/>
  <c r="P329" i="14"/>
  <c r="P479" i="14"/>
  <c r="P529" i="14"/>
  <c r="P528" i="14" s="1"/>
  <c r="P523" i="14" s="1"/>
  <c r="P512" i="14" s="1"/>
  <c r="P858" i="14"/>
  <c r="P857" i="14" s="1"/>
  <c r="U237" i="14"/>
  <c r="U236" i="14" s="1"/>
  <c r="U391" i="14"/>
  <c r="U479" i="14"/>
  <c r="U607" i="14"/>
  <c r="U606" i="14" s="1"/>
  <c r="U605" i="14" s="1"/>
  <c r="U840" i="14"/>
  <c r="U871" i="14"/>
  <c r="U870" i="14" s="1"/>
  <c r="U869" i="14" s="1"/>
  <c r="U868" i="14" s="1"/>
  <c r="U867" i="14" s="1"/>
  <c r="U976" i="14"/>
  <c r="U1019" i="14"/>
  <c r="U1018" i="14" s="1"/>
  <c r="U1194" i="14"/>
  <c r="U1193" i="14" s="1"/>
  <c r="U1192" i="14" s="1"/>
  <c r="J381" i="14"/>
  <c r="J380" i="14" s="1"/>
  <c r="J106" i="14"/>
  <c r="J57" i="14" s="1"/>
  <c r="P223" i="14"/>
  <c r="P222" i="14" s="1"/>
  <c r="P221" i="14" s="1"/>
  <c r="P497" i="14"/>
  <c r="P489" i="14" s="1"/>
  <c r="P488" i="14" s="1"/>
  <c r="P487" i="14" s="1"/>
  <c r="P292" i="14"/>
  <c r="P291" i="14" s="1"/>
  <c r="P391" i="14"/>
  <c r="P735" i="14"/>
  <c r="P734" i="14" s="1"/>
  <c r="P779" i="14"/>
  <c r="P897" i="14"/>
  <c r="P896" i="14" s="1"/>
  <c r="P895" i="14" s="1"/>
  <c r="P888" i="14" s="1"/>
  <c r="P949" i="14"/>
  <c r="P948" i="14" s="1"/>
  <c r="P976" i="14"/>
  <c r="U178" i="14"/>
  <c r="U177" i="14" s="1"/>
  <c r="P992" i="14"/>
  <c r="P991" i="14" s="1"/>
  <c r="P382" i="14"/>
  <c r="P919" i="14"/>
  <c r="P918" i="14" s="1"/>
  <c r="P917" i="14" s="1"/>
  <c r="P916" i="14" s="1"/>
  <c r="P981" i="14"/>
  <c r="P1159" i="14"/>
  <c r="P1158" i="14" s="1"/>
  <c r="P1157" i="14" s="1"/>
  <c r="P1156" i="14" s="1"/>
  <c r="U314" i="14"/>
  <c r="U382" i="14"/>
  <c r="U1175" i="14"/>
  <c r="U15" i="14"/>
  <c r="U14" i="14" s="1"/>
  <c r="U13" i="14" s="1"/>
  <c r="U12" i="14" s="1"/>
  <c r="U50" i="14"/>
  <c r="U49" i="14" s="1"/>
  <c r="U48" i="14" s="1"/>
  <c r="U223" i="14"/>
  <c r="U222" i="14" s="1"/>
  <c r="U221" i="14" s="1"/>
  <c r="U830" i="14"/>
  <c r="U829" i="14" s="1"/>
  <c r="J1085" i="14"/>
  <c r="J1046" i="14" s="1"/>
  <c r="U497" i="14"/>
  <c r="U489" i="14" s="1"/>
  <c r="U488" i="14" s="1"/>
  <c r="U487" i="14" s="1"/>
  <c r="U930" i="14"/>
  <c r="U929" i="14" s="1"/>
  <c r="U992" i="14"/>
  <c r="U991" i="14" s="1"/>
  <c r="U1034" i="14"/>
  <c r="U1033" i="14" s="1"/>
  <c r="U761" i="14"/>
  <c r="U760" i="14" s="1"/>
  <c r="U759" i="14" s="1"/>
  <c r="U919" i="14"/>
  <c r="U918" i="14" s="1"/>
  <c r="U917" i="14" s="1"/>
  <c r="U916" i="14" s="1"/>
  <c r="U1137" i="14"/>
  <c r="U1136" i="14" s="1"/>
  <c r="U1135" i="14" s="1"/>
  <c r="U1134" i="14" s="1"/>
  <c r="I1085" i="14"/>
  <c r="I1046" i="14" s="1"/>
  <c r="J176" i="14"/>
  <c r="P871" i="14"/>
  <c r="P870" i="14" s="1"/>
  <c r="P869" i="14" s="1"/>
  <c r="P868" i="14" s="1"/>
  <c r="P867" i="14" s="1"/>
  <c r="U229" i="14"/>
  <c r="U228" i="14" s="1"/>
  <c r="U448" i="14"/>
  <c r="U447" i="14" s="1"/>
  <c r="P108" i="14"/>
  <c r="P107" i="14" s="1"/>
  <c r="P314" i="14"/>
  <c r="P690" i="14"/>
  <c r="P686" i="14" s="1"/>
  <c r="P685" i="14" s="1"/>
  <c r="P684" i="14" s="1"/>
  <c r="P675" i="14" s="1"/>
  <c r="P674" i="14" s="1"/>
  <c r="U70" i="14"/>
  <c r="U69" i="14" s="1"/>
  <c r="U68" i="14" s="1"/>
  <c r="U62" i="14" s="1"/>
  <c r="U207" i="14"/>
  <c r="U206" i="14" s="1"/>
  <c r="U205" i="14" s="1"/>
  <c r="U204" i="14" s="1"/>
  <c r="U690" i="14"/>
  <c r="U686" i="14" s="1"/>
  <c r="U685" i="14" s="1"/>
  <c r="U684" i="14" s="1"/>
  <c r="U675" i="14" s="1"/>
  <c r="U674" i="14" s="1"/>
  <c r="P162" i="14"/>
  <c r="P448" i="14"/>
  <c r="P447" i="14" s="1"/>
  <c r="P1061" i="14"/>
  <c r="P1054" i="14" s="1"/>
  <c r="P466" i="14"/>
  <c r="P465" i="14" s="1"/>
  <c r="P464" i="14" s="1"/>
  <c r="P463" i="14" s="1"/>
  <c r="U108" i="14"/>
  <c r="U107" i="14" s="1"/>
  <c r="U846" i="14"/>
  <c r="P229" i="14"/>
  <c r="P228" i="14" s="1"/>
  <c r="P414" i="14"/>
  <c r="P1003" i="14"/>
  <c r="P1002" i="14" s="1"/>
  <c r="P15" i="14"/>
  <c r="P14" i="14" s="1"/>
  <c r="P13" i="14" s="1"/>
  <c r="P12" i="14" s="1"/>
  <c r="P70" i="14"/>
  <c r="P69" i="14" s="1"/>
  <c r="P68" i="14" s="1"/>
  <c r="P62" i="14" s="1"/>
  <c r="U642" i="14"/>
  <c r="U643" i="14"/>
  <c r="U162" i="14"/>
  <c r="U151" i="14"/>
  <c r="U273" i="14"/>
  <c r="U414" i="14"/>
  <c r="U466" i="14"/>
  <c r="U465" i="14" s="1"/>
  <c r="U464" i="14" s="1"/>
  <c r="U463" i="14" s="1"/>
  <c r="U897" i="14"/>
  <c r="U896" i="14" s="1"/>
  <c r="U895" i="14" s="1"/>
  <c r="U888" i="14" s="1"/>
  <c r="U1003" i="14"/>
  <c r="U1002" i="14" s="1"/>
  <c r="U1169" i="14"/>
  <c r="U1168" i="14" s="1"/>
  <c r="U1167" i="14" s="1"/>
  <c r="P986" i="14"/>
  <c r="P643" i="14"/>
  <c r="P642" i="14"/>
  <c r="P151" i="14"/>
  <c r="P607" i="14"/>
  <c r="P606" i="14" s="1"/>
  <c r="P605" i="14" s="1"/>
  <c r="P1194" i="14"/>
  <c r="P1193" i="14" s="1"/>
  <c r="P1192" i="14" s="1"/>
  <c r="P178" i="14"/>
  <c r="P177" i="14" s="1"/>
  <c r="P207" i="14"/>
  <c r="P206" i="14" s="1"/>
  <c r="P205" i="14" s="1"/>
  <c r="P204" i="14" s="1"/>
  <c r="P370" i="14"/>
  <c r="P369" i="14" s="1"/>
  <c r="P368" i="14" s="1"/>
  <c r="P806" i="14"/>
  <c r="P830" i="14"/>
  <c r="P829" i="14" s="1"/>
  <c r="P846" i="14"/>
  <c r="P747" i="14"/>
  <c r="P1034" i="14"/>
  <c r="P1033" i="14" s="1"/>
  <c r="K1121" i="14"/>
  <c r="K1120" i="14" s="1"/>
  <c r="K954" i="14"/>
  <c r="K1201" i="14"/>
  <c r="K1200" i="14" s="1"/>
  <c r="K1199" i="14" s="1"/>
  <c r="K1197" i="14"/>
  <c r="K1196" i="14" s="1"/>
  <c r="K1195" i="14" s="1"/>
  <c r="K1188" i="14"/>
  <c r="K1187" i="14" s="1"/>
  <c r="K1183" i="14"/>
  <c r="K1182" i="14" s="1"/>
  <c r="K1181" i="14" s="1"/>
  <c r="K1178" i="14"/>
  <c r="K1177" i="14" s="1"/>
  <c r="K1176" i="14" s="1"/>
  <c r="K1172" i="14"/>
  <c r="K1170" i="14"/>
  <c r="K1164" i="14"/>
  <c r="K1160" i="14"/>
  <c r="K1150" i="14"/>
  <c r="K1149" i="14" s="1"/>
  <c r="K1148" i="14" s="1"/>
  <c r="K1147" i="14" s="1"/>
  <c r="K1146" i="14" s="1"/>
  <c r="K1144" i="14"/>
  <c r="K1143" i="14" s="1"/>
  <c r="K1142" i="14" s="1"/>
  <c r="K1140" i="14"/>
  <c r="K1138" i="14"/>
  <c r="K1118" i="14"/>
  <c r="K1116" i="14"/>
  <c r="K1114" i="14"/>
  <c r="K1103" i="14"/>
  <c r="K1101" i="14"/>
  <c r="K1096" i="14"/>
  <c r="K1095" i="14" s="1"/>
  <c r="K1094" i="14" s="1"/>
  <c r="K1093" i="14" s="1"/>
  <c r="K1090" i="14"/>
  <c r="K1089" i="14" s="1"/>
  <c r="K1088" i="14" s="1"/>
  <c r="K1087" i="14" s="1"/>
  <c r="K1086" i="14" s="1"/>
  <c r="K1083" i="14"/>
  <c r="K1082" i="14" s="1"/>
  <c r="K1081" i="14" s="1"/>
  <c r="K1080" i="14" s="1"/>
  <c r="K1079" i="14" s="1"/>
  <c r="K1078" i="14" s="1"/>
  <c r="K1076" i="14"/>
  <c r="K1075" i="14" s="1"/>
  <c r="K1074" i="14" s="1"/>
  <c r="K1073" i="14" s="1"/>
  <c r="K1072" i="14" s="1"/>
  <c r="K1070" i="14"/>
  <c r="K1069" i="14" s="1"/>
  <c r="K1068" i="14" s="1"/>
  <c r="K1067" i="14" s="1"/>
  <c r="K1065" i="14"/>
  <c r="K1064" i="14" s="1"/>
  <c r="K1063" i="14" s="1"/>
  <c r="K1062" i="14" s="1"/>
  <c r="K1059" i="14"/>
  <c r="K1058" i="14" s="1"/>
  <c r="K1057" i="14" s="1"/>
  <c r="K1056" i="14" s="1"/>
  <c r="K1055" i="14" s="1"/>
  <c r="K1052" i="14"/>
  <c r="K1051" i="14" s="1"/>
  <c r="K1050" i="14" s="1"/>
  <c r="K1049" i="14" s="1"/>
  <c r="K1048" i="14" s="1"/>
  <c r="K1047" i="14" s="1"/>
  <c r="K1043" i="14"/>
  <c r="K1042" i="14" s="1"/>
  <c r="K1040" i="14"/>
  <c r="K1039" i="14" s="1"/>
  <c r="K1036" i="14"/>
  <c r="K1035" i="14" s="1"/>
  <c r="K1031" i="14"/>
  <c r="K1027" i="14"/>
  <c r="K1023" i="14"/>
  <c r="K1020" i="14"/>
  <c r="K1012" i="14"/>
  <c r="K1010" i="14"/>
  <c r="K1008" i="14"/>
  <c r="K1006" i="14"/>
  <c r="K1004" i="14"/>
  <c r="K1000" i="14"/>
  <c r="K998" i="14"/>
  <c r="K996" i="14"/>
  <c r="K993" i="14"/>
  <c r="K984" i="14"/>
  <c r="K982" i="14"/>
  <c r="K979" i="14"/>
  <c r="K977" i="14"/>
  <c r="K972" i="14"/>
  <c r="K970" i="14"/>
  <c r="K963" i="14"/>
  <c r="K962" i="14" s="1"/>
  <c r="K961" i="14" s="1"/>
  <c r="K952" i="14"/>
  <c r="K951" i="14" s="1"/>
  <c r="K950" i="14" s="1"/>
  <c r="K946" i="14"/>
  <c r="K945" i="14" s="1"/>
  <c r="K944" i="14" s="1"/>
  <c r="K943" i="14" s="1"/>
  <c r="K942" i="14" s="1"/>
  <c r="K940" i="14"/>
  <c r="K939" i="14" s="1"/>
  <c r="K938" i="14" s="1"/>
  <c r="K936" i="14"/>
  <c r="K935" i="14" s="1"/>
  <c r="K931" i="14" s="1"/>
  <c r="K926" i="14"/>
  <c r="K921" i="14"/>
  <c r="K920" i="14" s="1"/>
  <c r="K914" i="14"/>
  <c r="K913" i="14" s="1"/>
  <c r="K912" i="14" s="1"/>
  <c r="K911" i="14" s="1"/>
  <c r="K910" i="14" s="1"/>
  <c r="K909" i="14" s="1"/>
  <c r="K901" i="14"/>
  <c r="K899" i="14"/>
  <c r="K886" i="14"/>
  <c r="K885" i="14" s="1"/>
  <c r="K884" i="14" s="1"/>
  <c r="K883" i="14" s="1"/>
  <c r="K882" i="14" s="1"/>
  <c r="K875" i="14"/>
  <c r="K872" i="14"/>
  <c r="K864" i="14"/>
  <c r="K863" i="14" s="1"/>
  <c r="K860" i="14"/>
  <c r="K859" i="14" s="1"/>
  <c r="K854" i="14"/>
  <c r="K849" i="14"/>
  <c r="K847" i="14"/>
  <c r="K844" i="14"/>
  <c r="K841" i="14"/>
  <c r="K837" i="14"/>
  <c r="K835" i="14"/>
  <c r="K831" i="14"/>
  <c r="K825" i="14"/>
  <c r="K824" i="14" s="1"/>
  <c r="K823" i="14" s="1"/>
  <c r="K822" i="14" s="1"/>
  <c r="K817" i="14" s="1"/>
  <c r="K815" i="14"/>
  <c r="K814" i="14" s="1"/>
  <c r="K813" i="14" s="1"/>
  <c r="K812" i="14" s="1"/>
  <c r="K810" i="14"/>
  <c r="K809" i="14" s="1"/>
  <c r="K808" i="14" s="1"/>
  <c r="K807" i="14" s="1"/>
  <c r="K804" i="14"/>
  <c r="K803" i="14" s="1"/>
  <c r="K802" i="14" s="1"/>
  <c r="K801" i="14" s="1"/>
  <c r="K799" i="14"/>
  <c r="K798" i="14" s="1"/>
  <c r="K796" i="14"/>
  <c r="K794" i="14"/>
  <c r="K792" i="14"/>
  <c r="K790" i="14"/>
  <c r="K788" i="14"/>
  <c r="K786" i="14"/>
  <c r="K781" i="14"/>
  <c r="K780" i="14" s="1"/>
  <c r="K774" i="14"/>
  <c r="K772" i="14"/>
  <c r="K770" i="14"/>
  <c r="K764" i="14"/>
  <c r="K762" i="14"/>
  <c r="K756" i="14"/>
  <c r="K752" i="14"/>
  <c r="K749" i="14"/>
  <c r="K748" i="14" s="1"/>
  <c r="K745" i="14"/>
  <c r="K740" i="14"/>
  <c r="K738" i="14"/>
  <c r="K736" i="14"/>
  <c r="K728" i="14"/>
  <c r="K727" i="14" s="1"/>
  <c r="K726" i="14" s="1"/>
  <c r="K725" i="14" s="1"/>
  <c r="K724" i="14" s="1"/>
  <c r="K723" i="14" s="1"/>
  <c r="K719" i="14"/>
  <c r="K718" i="14" s="1"/>
  <c r="K717" i="14" s="1"/>
  <c r="K716" i="14" s="1"/>
  <c r="K715" i="14" s="1"/>
  <c r="K714" i="14" s="1"/>
  <c r="K712" i="14"/>
  <c r="K711" i="14" s="1"/>
  <c r="K710" i="14" s="1"/>
  <c r="K709" i="14" s="1"/>
  <c r="K708" i="14" s="1"/>
  <c r="K707" i="14" s="1"/>
  <c r="K704" i="14"/>
  <c r="K703" i="14" s="1"/>
  <c r="K702" i="14" s="1"/>
  <c r="K701" i="14" s="1"/>
  <c r="K699" i="14"/>
  <c r="K698" i="14" s="1"/>
  <c r="K697" i="14" s="1"/>
  <c r="K695" i="14"/>
  <c r="K693" i="14"/>
  <c r="K691" i="14"/>
  <c r="K688" i="14"/>
  <c r="K687" i="14" s="1"/>
  <c r="K680" i="14"/>
  <c r="K679" i="14" s="1"/>
  <c r="K678" i="14" s="1"/>
  <c r="K677" i="14" s="1"/>
  <c r="K676" i="14" s="1"/>
  <c r="K671" i="14"/>
  <c r="K670" i="14" s="1"/>
  <c r="K669" i="14" s="1"/>
  <c r="K668" i="14" s="1"/>
  <c r="K667" i="14" s="1"/>
  <c r="K666" i="14" s="1"/>
  <c r="K664" i="14"/>
  <c r="K663" i="14" s="1"/>
  <c r="K662" i="14" s="1"/>
  <c r="K661" i="14" s="1"/>
  <c r="K660" i="14" s="1"/>
  <c r="K659" i="14" s="1"/>
  <c r="K656" i="14"/>
  <c r="K655" i="14" s="1"/>
  <c r="K654" i="14" s="1"/>
  <c r="K653" i="14" s="1"/>
  <c r="K652" i="14" s="1"/>
  <c r="K648" i="14"/>
  <c r="K647" i="14" s="1"/>
  <c r="K646" i="14" s="1"/>
  <c r="K645" i="14" s="1"/>
  <c r="K644" i="14" s="1"/>
  <c r="K629" i="14"/>
  <c r="K627" i="14"/>
  <c r="K620" i="14" s="1"/>
  <c r="K624" i="14"/>
  <c r="K623" i="14" s="1"/>
  <c r="K614" i="14"/>
  <c r="K613" i="14" s="1"/>
  <c r="K612" i="14" s="1"/>
  <c r="K610" i="14"/>
  <c r="K608" i="14"/>
  <c r="K603" i="14"/>
  <c r="K602" i="14" s="1"/>
  <c r="K601" i="14" s="1"/>
  <c r="K599" i="14"/>
  <c r="K597" i="14"/>
  <c r="K592" i="14"/>
  <c r="K591" i="14" s="1"/>
  <c r="K590" i="14" s="1"/>
  <c r="K589" i="14" s="1"/>
  <c r="K586" i="14"/>
  <c r="K585" i="14" s="1"/>
  <c r="K584" i="14" s="1"/>
  <c r="K583" i="14" s="1"/>
  <c r="K582" i="14" s="1"/>
  <c r="K580" i="14"/>
  <c r="K579" i="14" s="1"/>
  <c r="K578" i="14" s="1"/>
  <c r="K577" i="14" s="1"/>
  <c r="K576" i="14" s="1"/>
  <c r="K574" i="14"/>
  <c r="K573" i="14" s="1"/>
  <c r="K572" i="14" s="1"/>
  <c r="K571" i="14" s="1"/>
  <c r="K570" i="14" s="1"/>
  <c r="K567" i="14"/>
  <c r="K566" i="14" s="1"/>
  <c r="K565" i="14" s="1"/>
  <c r="K564" i="14" s="1"/>
  <c r="K563" i="14" s="1"/>
  <c r="K552" i="14" s="1"/>
  <c r="K550" i="14"/>
  <c r="K549" i="14" s="1"/>
  <c r="K548" i="14" s="1"/>
  <c r="K547" i="14" s="1"/>
  <c r="K546" i="14" s="1"/>
  <c r="K544" i="14"/>
  <c r="K543" i="14" s="1"/>
  <c r="K532" i="14"/>
  <c r="K530" i="14"/>
  <c r="K526" i="14"/>
  <c r="K525" i="14" s="1"/>
  <c r="K524" i="14" s="1"/>
  <c r="K516" i="14"/>
  <c r="K515" i="14" s="1"/>
  <c r="K514" i="14" s="1"/>
  <c r="K513" i="14" s="1"/>
  <c r="K504" i="14"/>
  <c r="K502" i="14"/>
  <c r="K500" i="14"/>
  <c r="K498" i="14"/>
  <c r="K491" i="14"/>
  <c r="K490" i="14" s="1"/>
  <c r="K484" i="14"/>
  <c r="K482" i="14"/>
  <c r="K480" i="14"/>
  <c r="K472" i="14"/>
  <c r="K471" i="14" s="1"/>
  <c r="K469" i="14"/>
  <c r="K467" i="14"/>
  <c r="K460" i="14"/>
  <c r="K459" i="14" s="1"/>
  <c r="K458" i="14" s="1"/>
  <c r="K457" i="14" s="1"/>
  <c r="K455" i="14"/>
  <c r="K454" i="14" s="1"/>
  <c r="K453" i="14" s="1"/>
  <c r="K451" i="14"/>
  <c r="K450" i="14" s="1"/>
  <c r="K449" i="14" s="1"/>
  <c r="K432" i="14"/>
  <c r="K431" i="14" s="1"/>
  <c r="K430" i="14" s="1"/>
  <c r="K423" i="14"/>
  <c r="K422" i="14" s="1"/>
  <c r="K419" i="14"/>
  <c r="K417" i="14"/>
  <c r="K415" i="14"/>
  <c r="K411" i="14"/>
  <c r="K408" i="14"/>
  <c r="K407" i="14" s="1"/>
  <c r="K405" i="14"/>
  <c r="K403" i="14"/>
  <c r="K401" i="14"/>
  <c r="K399" i="14"/>
  <c r="K394" i="14"/>
  <c r="K392" i="14"/>
  <c r="K389" i="14"/>
  <c r="K387" i="14"/>
  <c r="K385" i="14"/>
  <c r="K383" i="14"/>
  <c r="K378" i="14"/>
  <c r="K377" i="14" s="1"/>
  <c r="K376" i="14" s="1"/>
  <c r="K375" i="14" s="1"/>
  <c r="K373" i="14"/>
  <c r="K371" i="14"/>
  <c r="K357" i="14"/>
  <c r="K356" i="14" s="1"/>
  <c r="K355" i="14" s="1"/>
  <c r="K351" i="14"/>
  <c r="K349" i="14"/>
  <c r="K347" i="14"/>
  <c r="K344" i="14"/>
  <c r="K341" i="14"/>
  <c r="K338" i="14"/>
  <c r="K332" i="14"/>
  <c r="K330" i="14"/>
  <c r="K327" i="14"/>
  <c r="K325" i="14"/>
  <c r="K319" i="14"/>
  <c r="K311" i="14"/>
  <c r="K310" i="14" s="1"/>
  <c r="K309" i="14" s="1"/>
  <c r="K304" i="14"/>
  <c r="K303" i="14" s="1"/>
  <c r="K302" i="14" s="1"/>
  <c r="K301" i="14" s="1"/>
  <c r="K299" i="14"/>
  <c r="K298" i="14" s="1"/>
  <c r="K297" i="14" s="1"/>
  <c r="K295" i="14"/>
  <c r="K294" i="14" s="1"/>
  <c r="K293" i="14" s="1"/>
  <c r="K280" i="14"/>
  <c r="K279" i="14" s="1"/>
  <c r="K278" i="14" s="1"/>
  <c r="K270" i="14"/>
  <c r="K267" i="14"/>
  <c r="K257" i="14"/>
  <c r="K256" i="14" s="1"/>
  <c r="K250" i="14"/>
  <c r="K249" i="14" s="1"/>
  <c r="K248" i="14" s="1"/>
  <c r="K247" i="14" s="1"/>
  <c r="K246" i="14" s="1"/>
  <c r="K244" i="14"/>
  <c r="K243" i="14" s="1"/>
  <c r="K242" i="14" s="1"/>
  <c r="K240" i="14"/>
  <c r="K239" i="14" s="1"/>
  <c r="K238" i="14" s="1"/>
  <c r="K234" i="14"/>
  <c r="K233" i="14" s="1"/>
  <c r="K231" i="14"/>
  <c r="K230" i="14" s="1"/>
  <c r="K226" i="14"/>
  <c r="K224" i="14"/>
  <c r="K217" i="14"/>
  <c r="K216" i="14" s="1"/>
  <c r="K214" i="14"/>
  <c r="K212" i="14"/>
  <c r="K210" i="14"/>
  <c r="K208" i="14"/>
  <c r="K200" i="14"/>
  <c r="K199" i="14" s="1"/>
  <c r="K198" i="14" s="1"/>
  <c r="K196" i="14"/>
  <c r="K193" i="14"/>
  <c r="K185" i="14"/>
  <c r="K184" i="14" s="1"/>
  <c r="K183" i="14" s="1"/>
  <c r="K181" i="14"/>
  <c r="K180" i="14" s="1"/>
  <c r="K179" i="14" s="1"/>
  <c r="K172" i="14"/>
  <c r="K170" i="14"/>
  <c r="K167" i="14"/>
  <c r="K165" i="14"/>
  <c r="K163" i="14"/>
  <c r="K160" i="14"/>
  <c r="K158" i="14"/>
  <c r="K156" i="14"/>
  <c r="K154" i="14"/>
  <c r="K152" i="14"/>
  <c r="K147" i="14"/>
  <c r="K146" i="14" s="1"/>
  <c r="K145" i="14" s="1"/>
  <c r="K142" i="14"/>
  <c r="K141" i="14" s="1"/>
  <c r="K140" i="14" s="1"/>
  <c r="K136" i="14"/>
  <c r="K134" i="14"/>
  <c r="K132" i="14"/>
  <c r="K130" i="14"/>
  <c r="K127" i="14"/>
  <c r="K118" i="14"/>
  <c r="K117" i="14" s="1"/>
  <c r="K116" i="14" s="1"/>
  <c r="K115" i="14" s="1"/>
  <c r="K113" i="14"/>
  <c r="K112" i="14" s="1"/>
  <c r="K110" i="14"/>
  <c r="K109" i="14" s="1"/>
  <c r="K104" i="14"/>
  <c r="K103" i="14" s="1"/>
  <c r="K102" i="14" s="1"/>
  <c r="K100" i="14"/>
  <c r="K99" i="14" s="1"/>
  <c r="K98" i="14" s="1"/>
  <c r="K96" i="14"/>
  <c r="K95" i="14" s="1"/>
  <c r="K94" i="14" s="1"/>
  <c r="K93" i="14" s="1"/>
  <c r="K92" i="14" s="1"/>
  <c r="K90" i="14"/>
  <c r="K88" i="14"/>
  <c r="K85" i="14"/>
  <c r="K82" i="14"/>
  <c r="K80" i="14"/>
  <c r="K78" i="14"/>
  <c r="K76" i="14"/>
  <c r="K71" i="14"/>
  <c r="K66" i="14"/>
  <c r="K65" i="14" s="1"/>
  <c r="K64" i="14" s="1"/>
  <c r="K63" i="14" s="1"/>
  <c r="K60" i="14"/>
  <c r="K59" i="14" s="1"/>
  <c r="K58" i="14" s="1"/>
  <c r="K53" i="14"/>
  <c r="K51" i="14"/>
  <c r="K46" i="14"/>
  <c r="K45" i="14" s="1"/>
  <c r="K44" i="14" s="1"/>
  <c r="K42" i="14"/>
  <c r="K40" i="14"/>
  <c r="K37" i="14"/>
  <c r="K30" i="14"/>
  <c r="K29" i="14" s="1"/>
  <c r="K28" i="14" s="1"/>
  <c r="K27" i="14" s="1"/>
  <c r="K25" i="14"/>
  <c r="K24" i="14" s="1"/>
  <c r="K23" i="14" s="1"/>
  <c r="K21" i="14"/>
  <c r="K18" i="14"/>
  <c r="K16" i="14"/>
  <c r="K898" i="14" l="1"/>
  <c r="K396" i="14"/>
  <c r="U313" i="14"/>
  <c r="U308" i="14" s="1"/>
  <c r="U307" i="14" s="1"/>
  <c r="K751" i="14"/>
  <c r="K783" i="14"/>
  <c r="K263" i="14"/>
  <c r="K343" i="14"/>
  <c r="K992" i="14"/>
  <c r="K991" i="14" s="1"/>
  <c r="K1100" i="14"/>
  <c r="K1099" i="14" s="1"/>
  <c r="K1098" i="14" s="1"/>
  <c r="K1092" i="14" s="1"/>
  <c r="K169" i="14"/>
  <c r="K126" i="14"/>
  <c r="K125" i="14" s="1"/>
  <c r="K124" i="14" s="1"/>
  <c r="I306" i="14"/>
  <c r="I56" i="14" s="1"/>
  <c r="K969" i="14"/>
  <c r="U486" i="14"/>
  <c r="P486" i="14"/>
  <c r="I1155" i="14"/>
  <c r="P767" i="14"/>
  <c r="P766" i="14" s="1"/>
  <c r="K619" i="14"/>
  <c r="K618" i="14" s="1"/>
  <c r="K617" i="14" s="1"/>
  <c r="K616" i="14" s="1"/>
  <c r="P1017" i="14"/>
  <c r="P1016" i="14" s="1"/>
  <c r="P928" i="14"/>
  <c r="K536" i="14"/>
  <c r="K535" i="14" s="1"/>
  <c r="K534" i="14" s="1"/>
  <c r="U255" i="14"/>
  <c r="U254" i="14" s="1"/>
  <c r="U253" i="14" s="1"/>
  <c r="J1154" i="14"/>
  <c r="U476" i="14"/>
  <c r="U475" i="14" s="1"/>
  <c r="U474" i="14" s="1"/>
  <c r="U462" i="14" s="1"/>
  <c r="P476" i="14"/>
  <c r="P475" i="14" s="1"/>
  <c r="P474" i="14" s="1"/>
  <c r="P462" i="14" s="1"/>
  <c r="J367" i="14"/>
  <c r="J306" i="14" s="1"/>
  <c r="J56" i="14" s="1"/>
  <c r="K255" i="14"/>
  <c r="K254" i="14" s="1"/>
  <c r="K253" i="14" s="1"/>
  <c r="K421" i="14"/>
  <c r="U1085" i="14"/>
  <c r="U1046" i="14" s="1"/>
  <c r="U968" i="14"/>
  <c r="U967" i="14" s="1"/>
  <c r="U966" i="14" s="1"/>
  <c r="I965" i="14"/>
  <c r="I908" i="14" s="1"/>
  <c r="P255" i="14"/>
  <c r="P254" i="14" s="1"/>
  <c r="P253" i="14" s="1"/>
  <c r="P336" i="14"/>
  <c r="P335" i="14" s="1"/>
  <c r="P334" i="14" s="1"/>
  <c r="J965" i="14"/>
  <c r="J908" i="14" s="1"/>
  <c r="P150" i="14"/>
  <c r="P144" i="14" s="1"/>
  <c r="P106" i="14" s="1"/>
  <c r="P57" i="14" s="1"/>
  <c r="U588" i="14"/>
  <c r="U569" i="14" s="1"/>
  <c r="J731" i="14"/>
  <c r="J722" i="14" s="1"/>
  <c r="P839" i="14"/>
  <c r="P828" i="14" s="1"/>
  <c r="P827" i="14" s="1"/>
  <c r="U839" i="14"/>
  <c r="U828" i="14" s="1"/>
  <c r="U827" i="14" s="1"/>
  <c r="P313" i="14"/>
  <c r="P308" i="14" s="1"/>
  <c r="P307" i="14" s="1"/>
  <c r="I731" i="14"/>
  <c r="I722" i="14" s="1"/>
  <c r="P33" i="14"/>
  <c r="P1166" i="14"/>
  <c r="P1155" i="14" s="1"/>
  <c r="U1166" i="14"/>
  <c r="U1154" i="14" s="1"/>
  <c r="P1085" i="14"/>
  <c r="P1046" i="14" s="1"/>
  <c r="U767" i="14"/>
  <c r="U766" i="14" s="1"/>
  <c r="P588" i="14"/>
  <c r="P569" i="14" s="1"/>
  <c r="U1017" i="14"/>
  <c r="U1016" i="14" s="1"/>
  <c r="U733" i="14"/>
  <c r="U732" i="14" s="1"/>
  <c r="K949" i="14"/>
  <c r="K948" i="14" s="1"/>
  <c r="U928" i="14"/>
  <c r="U336" i="14"/>
  <c r="U335" i="14" s="1"/>
  <c r="U334" i="14" s="1"/>
  <c r="K607" i="14"/>
  <c r="K606" i="14" s="1"/>
  <c r="K605" i="14" s="1"/>
  <c r="K1169" i="14"/>
  <c r="K1168" i="14" s="1"/>
  <c r="K1167" i="14" s="1"/>
  <c r="K1175" i="14"/>
  <c r="K981" i="14"/>
  <c r="P220" i="14"/>
  <c r="U150" i="14"/>
  <c r="U144" i="14" s="1"/>
  <c r="U106" i="14" s="1"/>
  <c r="U57" i="14" s="1"/>
  <c r="U220" i="14"/>
  <c r="P733" i="14"/>
  <c r="P732" i="14" s="1"/>
  <c r="P968" i="14"/>
  <c r="P967" i="14" s="1"/>
  <c r="P966" i="14" s="1"/>
  <c r="K747" i="14"/>
  <c r="P381" i="14"/>
  <c r="P380" i="14" s="1"/>
  <c r="P367" i="14" s="1"/>
  <c r="U176" i="14"/>
  <c r="U33" i="14"/>
  <c r="K1194" i="14"/>
  <c r="K1193" i="14" s="1"/>
  <c r="K1192" i="14" s="1"/>
  <c r="K830" i="14"/>
  <c r="K829" i="14" s="1"/>
  <c r="K858" i="14"/>
  <c r="K857" i="14" s="1"/>
  <c r="K192" i="14"/>
  <c r="K191" i="14" s="1"/>
  <c r="K190" i="14" s="1"/>
  <c r="K189" i="14" s="1"/>
  <c r="K1137" i="14"/>
  <c r="K1136" i="14" s="1"/>
  <c r="K1135" i="14" s="1"/>
  <c r="K1134" i="14" s="1"/>
  <c r="K370" i="14"/>
  <c r="K369" i="14" s="1"/>
  <c r="K368" i="14" s="1"/>
  <c r="K761" i="14"/>
  <c r="K760" i="14" s="1"/>
  <c r="K759" i="14" s="1"/>
  <c r="U381" i="14"/>
  <c r="U380" i="14" s="1"/>
  <c r="U367" i="14" s="1"/>
  <c r="K596" i="14"/>
  <c r="K595" i="14" s="1"/>
  <c r="K594" i="14" s="1"/>
  <c r="K1026" i="14"/>
  <c r="K1025" i="14" s="1"/>
  <c r="K1061" i="14"/>
  <c r="K1054" i="14" s="1"/>
  <c r="K207" i="14"/>
  <c r="K206" i="14" s="1"/>
  <c r="K205" i="14" s="1"/>
  <c r="K204" i="14" s="1"/>
  <c r="K479" i="14"/>
  <c r="K497" i="14"/>
  <c r="K489" i="14" s="1"/>
  <c r="K488" i="14" s="1"/>
  <c r="K487" i="14" s="1"/>
  <c r="K108" i="14"/>
  <c r="K107" i="14" s="1"/>
  <c r="K237" i="14"/>
  <c r="K236" i="14" s="1"/>
  <c r="K930" i="14"/>
  <c r="K929" i="14" s="1"/>
  <c r="P176" i="14"/>
  <c r="K70" i="14"/>
  <c r="K69" i="14" s="1"/>
  <c r="K68" i="14" s="1"/>
  <c r="K62" i="14" s="1"/>
  <c r="K329" i="14"/>
  <c r="K529" i="14"/>
  <c r="K528" i="14" s="1"/>
  <c r="K523" i="14" s="1"/>
  <c r="K512" i="14" s="1"/>
  <c r="K690" i="14"/>
  <c r="K686" i="14" s="1"/>
  <c r="K685" i="14" s="1"/>
  <c r="K684" i="14" s="1"/>
  <c r="K675" i="14" s="1"/>
  <c r="K674" i="14" s="1"/>
  <c r="K1019" i="14"/>
  <c r="K1018" i="14" s="1"/>
  <c r="K292" i="14"/>
  <c r="K291" i="14" s="1"/>
  <c r="K15" i="14"/>
  <c r="K14" i="14" s="1"/>
  <c r="K13" i="14" s="1"/>
  <c r="K12" i="14" s="1"/>
  <c r="K50" i="14"/>
  <c r="K49" i="14" s="1"/>
  <c r="K48" i="14" s="1"/>
  <c r="K466" i="14"/>
  <c r="K465" i="14" s="1"/>
  <c r="K464" i="14" s="1"/>
  <c r="K463" i="14" s="1"/>
  <c r="K897" i="14"/>
  <c r="K896" i="14" s="1"/>
  <c r="K895" i="14" s="1"/>
  <c r="K888" i="14" s="1"/>
  <c r="K976" i="14"/>
  <c r="K178" i="14"/>
  <c r="K177" i="14" s="1"/>
  <c r="K337" i="14"/>
  <c r="K382" i="14"/>
  <c r="K779" i="14"/>
  <c r="K314" i="14"/>
  <c r="K448" i="14"/>
  <c r="K447" i="14" s="1"/>
  <c r="K806" i="14"/>
  <c r="K1034" i="14"/>
  <c r="K1033" i="14" s="1"/>
  <c r="K391" i="14"/>
  <c r="K414" i="14"/>
  <c r="K151" i="14"/>
  <c r="K223" i="14"/>
  <c r="K222" i="14" s="1"/>
  <c r="K221" i="14" s="1"/>
  <c r="K846" i="14"/>
  <c r="K1003" i="14"/>
  <c r="K1002" i="14" s="1"/>
  <c r="K1159" i="14"/>
  <c r="K1158" i="14" s="1"/>
  <c r="K1157" i="14" s="1"/>
  <c r="K1156" i="14" s="1"/>
  <c r="K919" i="14"/>
  <c r="K918" i="14" s="1"/>
  <c r="K917" i="14" s="1"/>
  <c r="K916" i="14" s="1"/>
  <c r="K769" i="14"/>
  <c r="K768" i="14" s="1"/>
  <c r="K643" i="14"/>
  <c r="K642" i="14"/>
  <c r="K229" i="14"/>
  <c r="K228" i="14" s="1"/>
  <c r="K36" i="14"/>
  <c r="K35" i="14" s="1"/>
  <c r="K34" i="14" s="1"/>
  <c r="K162" i="14"/>
  <c r="K735" i="14"/>
  <c r="K734" i="14" s="1"/>
  <c r="K840" i="14"/>
  <c r="K871" i="14"/>
  <c r="K870" i="14" s="1"/>
  <c r="K869" i="14" s="1"/>
  <c r="O644" i="17"/>
  <c r="J644" i="17"/>
  <c r="K868" i="14" l="1"/>
  <c r="K867" i="14" s="1"/>
  <c r="K486" i="14"/>
  <c r="K476" i="14"/>
  <c r="K475" i="14" s="1"/>
  <c r="K474" i="14" s="1"/>
  <c r="K462" i="14" s="1"/>
  <c r="P1154" i="14"/>
  <c r="P306" i="14"/>
  <c r="J1203" i="14"/>
  <c r="J1232" i="14" s="1"/>
  <c r="U1155" i="14"/>
  <c r="K1166" i="14"/>
  <c r="K1154" i="14" s="1"/>
  <c r="K588" i="14"/>
  <c r="K569" i="14" s="1"/>
  <c r="U731" i="14"/>
  <c r="U722" i="14" s="1"/>
  <c r="I1203" i="14"/>
  <c r="U965" i="14"/>
  <c r="U908" i="14" s="1"/>
  <c r="K928" i="14"/>
  <c r="U219" i="14"/>
  <c r="K1085" i="14"/>
  <c r="K1046" i="14" s="1"/>
  <c r="K968" i="14"/>
  <c r="U306" i="14"/>
  <c r="P731" i="14"/>
  <c r="P722" i="14" s="1"/>
  <c r="P965" i="14"/>
  <c r="P908" i="14" s="1"/>
  <c r="K839" i="14"/>
  <c r="K828" i="14" s="1"/>
  <c r="K827" i="14" s="1"/>
  <c r="K767" i="14"/>
  <c r="K766" i="14" s="1"/>
  <c r="K1017" i="14"/>
  <c r="K1016" i="14" s="1"/>
  <c r="K176" i="14"/>
  <c r="K33" i="14"/>
  <c r="P219" i="14"/>
  <c r="K733" i="14"/>
  <c r="K732" i="14" s="1"/>
  <c r="K150" i="14"/>
  <c r="K144" i="14" s="1"/>
  <c r="K106" i="14" s="1"/>
  <c r="K57" i="14" s="1"/>
  <c r="K313" i="14"/>
  <c r="K308" i="14" s="1"/>
  <c r="K307" i="14" s="1"/>
  <c r="K220" i="14"/>
  <c r="K336" i="14"/>
  <c r="K335" i="14" s="1"/>
  <c r="K334" i="14" s="1"/>
  <c r="K381" i="14"/>
  <c r="K380" i="14" s="1"/>
  <c r="K367" i="14" s="1"/>
  <c r="E433" i="17"/>
  <c r="E644" i="17" s="1"/>
  <c r="G281" i="14"/>
  <c r="K306" i="14" l="1"/>
  <c r="K967" i="14"/>
  <c r="K966" i="14" s="1"/>
  <c r="K965" i="14" s="1"/>
  <c r="K908" i="14" s="1"/>
  <c r="K1155" i="14"/>
  <c r="U56" i="14"/>
  <c r="U1203" i="14" s="1"/>
  <c r="K219" i="14"/>
  <c r="K731" i="14"/>
  <c r="K722" i="14" s="1"/>
  <c r="P56" i="14"/>
  <c r="P1203" i="14" s="1"/>
  <c r="E335" i="17"/>
  <c r="K56" i="14" l="1"/>
  <c r="K1203" i="14" s="1"/>
  <c r="K635" i="17"/>
  <c r="J634" i="17"/>
  <c r="P635" i="17"/>
  <c r="F635" i="17"/>
  <c r="O634" i="17"/>
  <c r="N634" i="17"/>
  <c r="E634" i="17"/>
  <c r="O173" i="14"/>
  <c r="N172" i="14"/>
  <c r="N169" i="14" s="1"/>
  <c r="T173" i="14"/>
  <c r="H173" i="14"/>
  <c r="S172" i="14"/>
  <c r="R172" i="14"/>
  <c r="G172" i="14"/>
  <c r="P634" i="17" l="1"/>
  <c r="R635" i="17"/>
  <c r="R634" i="17" s="1"/>
  <c r="K634" i="17"/>
  <c r="M635" i="17"/>
  <c r="M634" i="17" s="1"/>
  <c r="F634" i="17"/>
  <c r="H635" i="17"/>
  <c r="H634" i="17" s="1"/>
  <c r="T172" i="14"/>
  <c r="V173" i="14"/>
  <c r="V172" i="14" s="1"/>
  <c r="O172" i="14"/>
  <c r="O169" i="14" s="1"/>
  <c r="Q173" i="14"/>
  <c r="Q172" i="14" s="1"/>
  <c r="Q169" i="14" s="1"/>
  <c r="H172" i="14"/>
  <c r="L173" i="14"/>
  <c r="L172" i="14" s="1"/>
  <c r="T1022" i="14"/>
  <c r="V1022" i="14" s="1"/>
  <c r="O1022" i="14"/>
  <c r="Q1022" i="14" s="1"/>
  <c r="H1022" i="14"/>
  <c r="L1022" i="14" s="1"/>
  <c r="T1021" i="14"/>
  <c r="V1021" i="14" s="1"/>
  <c r="O1021" i="14"/>
  <c r="Q1021" i="14" s="1"/>
  <c r="H1021" i="14"/>
  <c r="L1021" i="14" s="1"/>
  <c r="P109" i="17"/>
  <c r="R109" i="17" s="1"/>
  <c r="P108" i="17"/>
  <c r="R108" i="17" s="1"/>
  <c r="K109" i="17"/>
  <c r="M109" i="17" s="1"/>
  <c r="K108" i="17"/>
  <c r="M108" i="17" s="1"/>
  <c r="T1124" i="14"/>
  <c r="V1124" i="14" s="1"/>
  <c r="O1124" i="14"/>
  <c r="Q1124" i="14" s="1"/>
  <c r="H1124" i="14"/>
  <c r="L1124" i="14" s="1"/>
  <c r="T1123" i="14"/>
  <c r="V1123" i="14" s="1"/>
  <c r="O1123" i="14"/>
  <c r="Q1123" i="14" s="1"/>
  <c r="H1123" i="14"/>
  <c r="L1123" i="14" s="1"/>
  <c r="S1122" i="14"/>
  <c r="S1121" i="14" s="1"/>
  <c r="N1122" i="14"/>
  <c r="O1122" i="14" s="1"/>
  <c r="Q1122" i="14" s="1"/>
  <c r="G1122" i="14"/>
  <c r="H1122" i="14" s="1"/>
  <c r="L1122" i="14" s="1"/>
  <c r="R1121" i="14"/>
  <c r="M1121" i="14"/>
  <c r="F1121" i="14"/>
  <c r="P474" i="17"/>
  <c r="R474" i="17" s="1"/>
  <c r="P473" i="17"/>
  <c r="R473" i="17" s="1"/>
  <c r="O472" i="17"/>
  <c r="P472" i="17" s="1"/>
  <c r="R472" i="17" s="1"/>
  <c r="K474" i="17"/>
  <c r="M474" i="17" s="1"/>
  <c r="K473" i="17"/>
  <c r="M473" i="17" s="1"/>
  <c r="J472" i="17"/>
  <c r="K472" i="17" s="1"/>
  <c r="M472" i="17" s="1"/>
  <c r="I471" i="17"/>
  <c r="N471" i="17"/>
  <c r="D471" i="17"/>
  <c r="F473" i="17"/>
  <c r="H473" i="17" s="1"/>
  <c r="F474" i="17"/>
  <c r="H474" i="17" s="1"/>
  <c r="E472" i="17"/>
  <c r="E471" i="17" s="1"/>
  <c r="T995" i="14"/>
  <c r="O995" i="14"/>
  <c r="H995" i="14"/>
  <c r="L995" i="14" s="1"/>
  <c r="H994" i="14"/>
  <c r="L994" i="14" s="1"/>
  <c r="S993" i="14"/>
  <c r="R993" i="14"/>
  <c r="N993" i="14"/>
  <c r="M993" i="14"/>
  <c r="G993" i="14"/>
  <c r="F993" i="14"/>
  <c r="E149" i="17"/>
  <c r="I149" i="17"/>
  <c r="J149" i="17"/>
  <c r="N149" i="17"/>
  <c r="O149" i="17"/>
  <c r="D149" i="17"/>
  <c r="F150" i="17"/>
  <c r="H150" i="17" s="1"/>
  <c r="P166" i="17"/>
  <c r="R166" i="17" s="1"/>
  <c r="K166" i="17"/>
  <c r="M166" i="17" s="1"/>
  <c r="F166" i="17"/>
  <c r="H166" i="17" s="1"/>
  <c r="P165" i="17"/>
  <c r="R165" i="17" s="1"/>
  <c r="K165" i="17"/>
  <c r="M165" i="17" s="1"/>
  <c r="F165" i="17"/>
  <c r="O164" i="17"/>
  <c r="N164" i="17"/>
  <c r="J164" i="17"/>
  <c r="I164" i="17"/>
  <c r="E164" i="17"/>
  <c r="D164" i="17"/>
  <c r="T956" i="14"/>
  <c r="V956" i="14" s="1"/>
  <c r="T955" i="14"/>
  <c r="O956" i="14"/>
  <c r="Q956" i="14" s="1"/>
  <c r="O955" i="14"/>
  <c r="Q955" i="14" s="1"/>
  <c r="M954" i="14"/>
  <c r="N954" i="14"/>
  <c r="R954" i="14"/>
  <c r="S954" i="14"/>
  <c r="G954" i="14"/>
  <c r="H956" i="14"/>
  <c r="L956" i="14" s="1"/>
  <c r="F504" i="17"/>
  <c r="H504" i="17" s="1"/>
  <c r="H503" i="17" s="1"/>
  <c r="P23" i="17"/>
  <c r="K23" i="17"/>
  <c r="F23" i="17"/>
  <c r="O22" i="17"/>
  <c r="J22" i="17"/>
  <c r="E22" i="17"/>
  <c r="D22" i="17"/>
  <c r="R471" i="17" l="1"/>
  <c r="R107" i="17"/>
  <c r="M107" i="17"/>
  <c r="R164" i="17"/>
  <c r="P22" i="17"/>
  <c r="R23" i="17"/>
  <c r="R22" i="17" s="1"/>
  <c r="M471" i="17"/>
  <c r="F22" i="17"/>
  <c r="H23" i="17"/>
  <c r="H22" i="17" s="1"/>
  <c r="K22" i="17"/>
  <c r="M23" i="17"/>
  <c r="M22" i="17" s="1"/>
  <c r="M164" i="17"/>
  <c r="J471" i="17"/>
  <c r="H165" i="17"/>
  <c r="H164" i="17" s="1"/>
  <c r="G164" i="17"/>
  <c r="Q1121" i="14"/>
  <c r="Q1120" i="14" s="1"/>
  <c r="Q954" i="14"/>
  <c r="Q1020" i="14"/>
  <c r="O993" i="14"/>
  <c r="Q995" i="14"/>
  <c r="Q993" i="14" s="1"/>
  <c r="T954" i="14"/>
  <c r="V955" i="14"/>
  <c r="V954" i="14" s="1"/>
  <c r="T993" i="14"/>
  <c r="V995" i="14"/>
  <c r="V993" i="14" s="1"/>
  <c r="V1020" i="14"/>
  <c r="L1121" i="14"/>
  <c r="L1120" i="14" s="1"/>
  <c r="L1020" i="14"/>
  <c r="L993" i="14"/>
  <c r="O954" i="14"/>
  <c r="K164" i="17"/>
  <c r="H1121" i="14"/>
  <c r="F164" i="17"/>
  <c r="H993" i="14"/>
  <c r="O1121" i="14"/>
  <c r="N1121" i="14"/>
  <c r="P164" i="17"/>
  <c r="P471" i="17"/>
  <c r="K471" i="17"/>
  <c r="G1121" i="14"/>
  <c r="T1122" i="14"/>
  <c r="O471" i="17"/>
  <c r="G159" i="17" l="1"/>
  <c r="G158" i="17" s="1"/>
  <c r="T1121" i="14"/>
  <c r="V1122" i="14"/>
  <c r="V1121" i="14" s="1"/>
  <c r="V1120" i="14" s="1"/>
  <c r="T773" i="14"/>
  <c r="O773" i="14"/>
  <c r="H773" i="14"/>
  <c r="S772" i="14"/>
  <c r="N772" i="14"/>
  <c r="G772" i="14"/>
  <c r="F772" i="14"/>
  <c r="D453" i="17"/>
  <c r="F1115" i="14"/>
  <c r="O772" i="14" l="1"/>
  <c r="Q773" i="14"/>
  <c r="Q772" i="14" s="1"/>
  <c r="T772" i="14"/>
  <c r="V773" i="14"/>
  <c r="V772" i="14" s="1"/>
  <c r="H772" i="14"/>
  <c r="L773" i="14"/>
  <c r="L772" i="14" s="1"/>
  <c r="J88" i="17"/>
  <c r="O88" i="17"/>
  <c r="E88" i="17"/>
  <c r="P89" i="17"/>
  <c r="R89" i="17" s="1"/>
  <c r="K89" i="17"/>
  <c r="M89" i="17" s="1"/>
  <c r="F89" i="17"/>
  <c r="H89" i="17" s="1"/>
  <c r="F633" i="17" l="1"/>
  <c r="E632" i="17"/>
  <c r="F332" i="17"/>
  <c r="H332" i="17" s="1"/>
  <c r="H331" i="17" s="1"/>
  <c r="F316" i="17"/>
  <c r="H316" i="17" s="1"/>
  <c r="H315" i="17" s="1"/>
  <c r="J349" i="17"/>
  <c r="F348" i="17"/>
  <c r="H348" i="17" s="1"/>
  <c r="H171" i="14"/>
  <c r="G170" i="14"/>
  <c r="G169" i="14" s="1"/>
  <c r="T171" i="14"/>
  <c r="S170" i="14"/>
  <c r="S169" i="14" s="1"/>
  <c r="F632" i="17" l="1"/>
  <c r="H633" i="17"/>
  <c r="H632" i="17" s="1"/>
  <c r="T170" i="14"/>
  <c r="T169" i="14" s="1"/>
  <c r="V171" i="14"/>
  <c r="V170" i="14" s="1"/>
  <c r="V169" i="14" s="1"/>
  <c r="H170" i="14"/>
  <c r="H169" i="14" s="1"/>
  <c r="L171" i="14"/>
  <c r="L170" i="14" s="1"/>
  <c r="L169" i="14" s="1"/>
  <c r="T374" i="14"/>
  <c r="O374" i="14"/>
  <c r="H374" i="14"/>
  <c r="S373" i="14"/>
  <c r="N373" i="14"/>
  <c r="G373" i="14"/>
  <c r="F373" i="14"/>
  <c r="T372" i="14"/>
  <c r="O372" i="14"/>
  <c r="H372" i="14"/>
  <c r="S371" i="14"/>
  <c r="R371" i="14"/>
  <c r="R370" i="14" s="1"/>
  <c r="R369" i="14" s="1"/>
  <c r="R368" i="14" s="1"/>
  <c r="N371" i="14"/>
  <c r="M371" i="14"/>
  <c r="M370" i="14" s="1"/>
  <c r="M369" i="14" s="1"/>
  <c r="M368" i="14" s="1"/>
  <c r="G371" i="14"/>
  <c r="F371" i="14"/>
  <c r="O371" i="14" l="1"/>
  <c r="Q372" i="14"/>
  <c r="Q371" i="14" s="1"/>
  <c r="T371" i="14"/>
  <c r="V372" i="14"/>
  <c r="V371" i="14" s="1"/>
  <c r="V370" i="14" s="1"/>
  <c r="V369" i="14" s="1"/>
  <c r="V368" i="14" s="1"/>
  <c r="T373" i="14"/>
  <c r="V374" i="14"/>
  <c r="V373" i="14" s="1"/>
  <c r="O373" i="14"/>
  <c r="Q374" i="14"/>
  <c r="Q373" i="14" s="1"/>
  <c r="H371" i="14"/>
  <c r="L372" i="14"/>
  <c r="L371" i="14" s="1"/>
  <c r="H373" i="14"/>
  <c r="L374" i="14"/>
  <c r="L373" i="14" s="1"/>
  <c r="S370" i="14"/>
  <c r="S369" i="14" s="1"/>
  <c r="S368" i="14" s="1"/>
  <c r="F370" i="14"/>
  <c r="F369" i="14" s="1"/>
  <c r="F368" i="14" s="1"/>
  <c r="N370" i="14"/>
  <c r="N369" i="14" s="1"/>
  <c r="N368" i="14" s="1"/>
  <c r="G370" i="14"/>
  <c r="G369" i="14" s="1"/>
  <c r="G368" i="14" s="1"/>
  <c r="T370" i="14" l="1"/>
  <c r="T369" i="14" s="1"/>
  <c r="T368" i="14" s="1"/>
  <c r="H370" i="14"/>
  <c r="H369" i="14" s="1"/>
  <c r="H368" i="14" s="1"/>
  <c r="O370" i="14"/>
  <c r="O369" i="14" s="1"/>
  <c r="O368" i="14" s="1"/>
  <c r="Q370" i="14"/>
  <c r="Q369" i="14" s="1"/>
  <c r="Q368" i="14" s="1"/>
  <c r="L370" i="14"/>
  <c r="L369" i="14" s="1"/>
  <c r="L368" i="14" s="1"/>
  <c r="K399" i="17"/>
  <c r="J398" i="17"/>
  <c r="J396" i="17"/>
  <c r="J395" i="17" s="1"/>
  <c r="I396" i="17"/>
  <c r="K397" i="17"/>
  <c r="J371" i="17"/>
  <c r="J373" i="17"/>
  <c r="J370" i="17" s="1"/>
  <c r="K374" i="17"/>
  <c r="K372" i="17"/>
  <c r="K369" i="17"/>
  <c r="M369" i="17" s="1"/>
  <c r="K368" i="17"/>
  <c r="M368" i="17" s="1"/>
  <c r="J196" i="17"/>
  <c r="K197" i="17"/>
  <c r="J122" i="17"/>
  <c r="J124" i="17"/>
  <c r="K125" i="17"/>
  <c r="K123" i="17"/>
  <c r="K639" i="17"/>
  <c r="J638" i="17"/>
  <c r="K633" i="17"/>
  <c r="J632" i="17"/>
  <c r="K631" i="17"/>
  <c r="J630" i="17"/>
  <c r="K629" i="17"/>
  <c r="J628" i="17"/>
  <c r="K627" i="17"/>
  <c r="M627" i="17" s="1"/>
  <c r="M626" i="17" s="1"/>
  <c r="K626" i="17"/>
  <c r="J626" i="17"/>
  <c r="J624" i="17"/>
  <c r="J621" i="17"/>
  <c r="K620" i="17"/>
  <c r="M620" i="17" s="1"/>
  <c r="K619" i="17"/>
  <c r="M619" i="17" s="1"/>
  <c r="J618" i="17"/>
  <c r="J615" i="17"/>
  <c r="K614" i="17"/>
  <c r="J613" i="17"/>
  <c r="K612" i="17"/>
  <c r="J611" i="17"/>
  <c r="K607" i="17"/>
  <c r="J606" i="17"/>
  <c r="K605" i="17"/>
  <c r="J604" i="17"/>
  <c r="J602" i="17"/>
  <c r="J600" i="17"/>
  <c r="K599" i="17"/>
  <c r="M599" i="17" s="1"/>
  <c r="K597" i="17"/>
  <c r="M597" i="17" s="1"/>
  <c r="J596" i="17"/>
  <c r="K594" i="17"/>
  <c r="J593" i="17"/>
  <c r="K592" i="17"/>
  <c r="M592" i="17" s="1"/>
  <c r="K591" i="17"/>
  <c r="M591" i="17" s="1"/>
  <c r="K590" i="17"/>
  <c r="M590" i="17" s="1"/>
  <c r="J589" i="17"/>
  <c r="J588" i="17" s="1"/>
  <c r="K587" i="17"/>
  <c r="J586" i="17"/>
  <c r="K585" i="17"/>
  <c r="J584" i="17"/>
  <c r="K583" i="17"/>
  <c r="J582" i="17"/>
  <c r="K581" i="17"/>
  <c r="J580" i="17"/>
  <c r="K579" i="17"/>
  <c r="M579" i="17" s="1"/>
  <c r="K578" i="17"/>
  <c r="J577" i="17"/>
  <c r="K576" i="17"/>
  <c r="M576" i="17" s="1"/>
  <c r="K575" i="17"/>
  <c r="M575" i="17" s="1"/>
  <c r="M574" i="17" s="1"/>
  <c r="J574" i="17"/>
  <c r="K573" i="17"/>
  <c r="J572" i="17"/>
  <c r="K571" i="17"/>
  <c r="J570" i="17"/>
  <c r="K569" i="17"/>
  <c r="J568" i="17"/>
  <c r="K567" i="17"/>
  <c r="J566" i="17"/>
  <c r="K565" i="17"/>
  <c r="J564" i="17"/>
  <c r="K563" i="17"/>
  <c r="J562" i="17"/>
  <c r="K561" i="17"/>
  <c r="J560" i="17"/>
  <c r="K559" i="17"/>
  <c r="J558" i="17"/>
  <c r="K557" i="17"/>
  <c r="M557" i="17" s="1"/>
  <c r="K556" i="17"/>
  <c r="M556" i="17" s="1"/>
  <c r="K555" i="17"/>
  <c r="M555" i="17" s="1"/>
  <c r="J553" i="17"/>
  <c r="J548" i="17"/>
  <c r="J547" i="17" s="1"/>
  <c r="J546" i="17" s="1"/>
  <c r="K544" i="17"/>
  <c r="J543" i="17"/>
  <c r="J542" i="17" s="1"/>
  <c r="J541" i="17" s="1"/>
  <c r="K540" i="17"/>
  <c r="J539" i="17"/>
  <c r="K538" i="17"/>
  <c r="J537" i="17"/>
  <c r="K533" i="17"/>
  <c r="J532" i="17"/>
  <c r="K531" i="17"/>
  <c r="J530" i="17"/>
  <c r="K529" i="17"/>
  <c r="J528" i="17"/>
  <c r="J527" i="17" s="1"/>
  <c r="K525" i="17"/>
  <c r="J524" i="17"/>
  <c r="J523" i="17" s="1"/>
  <c r="J522" i="17" s="1"/>
  <c r="K520" i="17"/>
  <c r="J519" i="17"/>
  <c r="J518" i="17" s="1"/>
  <c r="J517" i="17" s="1"/>
  <c r="K516" i="17"/>
  <c r="J515" i="17"/>
  <c r="J514" i="17" s="1"/>
  <c r="J513" i="17" s="1"/>
  <c r="K512" i="17"/>
  <c r="J511" i="17"/>
  <c r="K510" i="17"/>
  <c r="J509" i="17"/>
  <c r="K506" i="17"/>
  <c r="J505" i="17"/>
  <c r="K504" i="17"/>
  <c r="J503" i="17"/>
  <c r="K502" i="17"/>
  <c r="J501" i="17"/>
  <c r="K500" i="17"/>
  <c r="J499" i="17"/>
  <c r="K498" i="17"/>
  <c r="M498" i="17" s="1"/>
  <c r="K497" i="17"/>
  <c r="M497" i="17" s="1"/>
  <c r="J496" i="17"/>
  <c r="K492" i="17"/>
  <c r="J491" i="17"/>
  <c r="J489" i="17"/>
  <c r="K488" i="17"/>
  <c r="M488" i="17" s="1"/>
  <c r="K487" i="17"/>
  <c r="M487" i="17" s="1"/>
  <c r="M486" i="17" s="1"/>
  <c r="J486" i="17"/>
  <c r="K483" i="17"/>
  <c r="J482" i="17"/>
  <c r="K481" i="17"/>
  <c r="J480" i="17"/>
  <c r="K478" i="17"/>
  <c r="J477" i="17"/>
  <c r="K476" i="17"/>
  <c r="J475" i="17"/>
  <c r="K465" i="17"/>
  <c r="K461" i="17" s="1"/>
  <c r="K460" i="17"/>
  <c r="K456" i="17" s="1"/>
  <c r="K455" i="17"/>
  <c r="K454" i="17" s="1"/>
  <c r="K453" i="17"/>
  <c r="J452" i="17"/>
  <c r="K451" i="17"/>
  <c r="J449" i="17"/>
  <c r="J448" i="17" s="1"/>
  <c r="K447" i="17"/>
  <c r="M447" i="17" s="1"/>
  <c r="K446" i="17"/>
  <c r="J445" i="17"/>
  <c r="K444" i="17"/>
  <c r="J443" i="17"/>
  <c r="K439" i="17"/>
  <c r="J438" i="17"/>
  <c r="K436" i="17"/>
  <c r="M436" i="17" s="1"/>
  <c r="J435" i="17"/>
  <c r="J432" i="17"/>
  <c r="K431" i="17"/>
  <c r="M431" i="17" s="1"/>
  <c r="K430" i="17"/>
  <c r="M430" i="17" s="1"/>
  <c r="K429" i="17"/>
  <c r="M429" i="17" s="1"/>
  <c r="J428" i="17"/>
  <c r="J427" i="17" s="1"/>
  <c r="K425" i="17"/>
  <c r="J424" i="17"/>
  <c r="J423" i="17" s="1"/>
  <c r="J422" i="17" s="1"/>
  <c r="K421" i="17"/>
  <c r="J420" i="17"/>
  <c r="K419" i="17"/>
  <c r="J418" i="17"/>
  <c r="K416" i="17"/>
  <c r="J415" i="17"/>
  <c r="K414" i="17"/>
  <c r="J413" i="17"/>
  <c r="K410" i="17"/>
  <c r="K409" i="17" s="1"/>
  <c r="K408" i="17"/>
  <c r="M408" i="17" s="1"/>
  <c r="J406" i="17"/>
  <c r="K405" i="17"/>
  <c r="K403" i="17"/>
  <c r="M403" i="17" s="1"/>
  <c r="K394" i="17"/>
  <c r="M394" i="17" s="1"/>
  <c r="K393" i="17"/>
  <c r="M393" i="17" s="1"/>
  <c r="J392" i="17"/>
  <c r="K391" i="17"/>
  <c r="K390" i="17"/>
  <c r="M390" i="17" s="1"/>
  <c r="J389" i="17"/>
  <c r="K388" i="17"/>
  <c r="K380" i="17"/>
  <c r="M380" i="17" s="1"/>
  <c r="M379" i="17" s="1"/>
  <c r="J379" i="17"/>
  <c r="K378" i="17"/>
  <c r="J377" i="17"/>
  <c r="K367" i="17"/>
  <c r="M367" i="17" s="1"/>
  <c r="J365" i="17"/>
  <c r="J364" i="17" s="1"/>
  <c r="J363" i="17" s="1"/>
  <c r="K360" i="17"/>
  <c r="J359" i="17"/>
  <c r="K358" i="17"/>
  <c r="J357" i="17"/>
  <c r="K356" i="17"/>
  <c r="J355" i="17"/>
  <c r="K354" i="17"/>
  <c r="M354" i="17" s="1"/>
  <c r="K353" i="17"/>
  <c r="J352" i="17"/>
  <c r="K350" i="17"/>
  <c r="K348" i="17"/>
  <c r="M348" i="17" s="1"/>
  <c r="K347" i="17"/>
  <c r="M347" i="17" s="1"/>
  <c r="J346" i="17"/>
  <c r="J345" i="17" s="1"/>
  <c r="K343" i="17"/>
  <c r="J342" i="17"/>
  <c r="K341" i="17"/>
  <c r="J340" i="17"/>
  <c r="K339" i="17"/>
  <c r="J338" i="17"/>
  <c r="K336" i="17"/>
  <c r="J335" i="17"/>
  <c r="K334" i="17"/>
  <c r="J333" i="17"/>
  <c r="K332" i="17"/>
  <c r="J331" i="17"/>
  <c r="K329" i="17"/>
  <c r="J328" i="17"/>
  <c r="K327" i="17"/>
  <c r="J326" i="17"/>
  <c r="K325" i="17"/>
  <c r="J324" i="17"/>
  <c r="K318" i="17"/>
  <c r="J317" i="17"/>
  <c r="K316" i="17"/>
  <c r="J315" i="17"/>
  <c r="K311" i="17"/>
  <c r="J310" i="17"/>
  <c r="K309" i="17"/>
  <c r="J308" i="17"/>
  <c r="K307" i="17"/>
  <c r="J306" i="17"/>
  <c r="K304" i="17"/>
  <c r="J303" i="17"/>
  <c r="K302" i="17"/>
  <c r="J301" i="17"/>
  <c r="K300" i="17"/>
  <c r="J299" i="17"/>
  <c r="K298" i="17"/>
  <c r="J297" i="17"/>
  <c r="K293" i="17"/>
  <c r="J292" i="17"/>
  <c r="K291" i="17"/>
  <c r="M291" i="17" s="1"/>
  <c r="K290" i="17"/>
  <c r="M290" i="17" s="1"/>
  <c r="K289" i="17"/>
  <c r="M289" i="17" s="1"/>
  <c r="J288" i="17"/>
  <c r="J287" i="17" s="1"/>
  <c r="J286" i="17" s="1"/>
  <c r="K285" i="17"/>
  <c r="J284" i="17"/>
  <c r="J283" i="17" s="1"/>
  <c r="K282" i="17"/>
  <c r="J281" i="17"/>
  <c r="J280" i="17" s="1"/>
  <c r="K278" i="17"/>
  <c r="J277" i="17"/>
  <c r="K276" i="17"/>
  <c r="J275" i="17"/>
  <c r="K274" i="17"/>
  <c r="J273" i="17"/>
  <c r="K271" i="17"/>
  <c r="J270" i="17"/>
  <c r="J269" i="17" s="1"/>
  <c r="K267" i="17"/>
  <c r="J266" i="17"/>
  <c r="J265" i="17" s="1"/>
  <c r="J264" i="17" s="1"/>
  <c r="J259" i="17"/>
  <c r="J258" i="17" s="1"/>
  <c r="J257" i="17" s="1"/>
  <c r="K256" i="17"/>
  <c r="J255" i="17"/>
  <c r="J254" i="17" s="1"/>
  <c r="K253" i="17"/>
  <c r="J252" i="17"/>
  <c r="K251" i="17"/>
  <c r="J250" i="17"/>
  <c r="K249" i="17"/>
  <c r="J248" i="17"/>
  <c r="K245" i="17"/>
  <c r="J244" i="17"/>
  <c r="K243" i="17"/>
  <c r="J242" i="17"/>
  <c r="J240" i="17"/>
  <c r="K239" i="17"/>
  <c r="M239" i="17" s="1"/>
  <c r="M238" i="17" s="1"/>
  <c r="J238" i="17"/>
  <c r="K237" i="17"/>
  <c r="M237" i="17" s="1"/>
  <c r="K236" i="17"/>
  <c r="M236" i="17" s="1"/>
  <c r="J235" i="17"/>
  <c r="K233" i="17"/>
  <c r="J232" i="17"/>
  <c r="J231" i="17" s="1"/>
  <c r="K229" i="17"/>
  <c r="J228" i="17"/>
  <c r="J227" i="17" s="1"/>
  <c r="K226" i="17"/>
  <c r="J225" i="17"/>
  <c r="J224" i="17" s="1"/>
  <c r="J222" i="17"/>
  <c r="J221" i="17" s="1"/>
  <c r="K220" i="17"/>
  <c r="M220" i="17" s="1"/>
  <c r="J218" i="17"/>
  <c r="J217" i="17" s="1"/>
  <c r="K216" i="17"/>
  <c r="J215" i="17"/>
  <c r="K214" i="17"/>
  <c r="J213" i="17"/>
  <c r="K212" i="17"/>
  <c r="J211" i="17"/>
  <c r="K210" i="17"/>
  <c r="J209" i="17"/>
  <c r="K208" i="17"/>
  <c r="J207" i="17"/>
  <c r="K206" i="17"/>
  <c r="M206" i="17" s="1"/>
  <c r="J204" i="17"/>
  <c r="K203" i="17"/>
  <c r="M203" i="17" s="1"/>
  <c r="J201" i="17"/>
  <c r="K195" i="17"/>
  <c r="J194" i="17"/>
  <c r="K193" i="17"/>
  <c r="J192" i="17"/>
  <c r="K191" i="17"/>
  <c r="J190" i="17"/>
  <c r="J188" i="17"/>
  <c r="K187" i="17"/>
  <c r="J186" i="17"/>
  <c r="K185" i="17"/>
  <c r="J184" i="17"/>
  <c r="J182" i="17"/>
  <c r="K181" i="17"/>
  <c r="J180" i="17"/>
  <c r="K179" i="17"/>
  <c r="M179" i="17" s="1"/>
  <c r="K178" i="17"/>
  <c r="M178" i="17" s="1"/>
  <c r="K177" i="17"/>
  <c r="M177" i="17" s="1"/>
  <c r="J176" i="17"/>
  <c r="K173" i="17"/>
  <c r="J172" i="17"/>
  <c r="J171" i="17" s="1"/>
  <c r="K163" i="17"/>
  <c r="J162" i="17"/>
  <c r="J159" i="17" s="1"/>
  <c r="K157" i="17"/>
  <c r="J156" i="17"/>
  <c r="K155" i="17"/>
  <c r="J154" i="17"/>
  <c r="K153" i="17"/>
  <c r="M153" i="17" s="1"/>
  <c r="M152" i="17" s="1"/>
  <c r="J152" i="17"/>
  <c r="K151" i="17"/>
  <c r="K146" i="17"/>
  <c r="J145" i="17"/>
  <c r="J144" i="17" s="1"/>
  <c r="K143" i="17"/>
  <c r="J142" i="17"/>
  <c r="K141" i="17"/>
  <c r="J140" i="17"/>
  <c r="K139" i="17"/>
  <c r="M139" i="17" s="1"/>
  <c r="K138" i="17"/>
  <c r="M138" i="17" s="1"/>
  <c r="K137" i="17"/>
  <c r="M137" i="17" s="1"/>
  <c r="K136" i="17"/>
  <c r="M136" i="17" s="1"/>
  <c r="J135" i="17"/>
  <c r="K132" i="17"/>
  <c r="M132" i="17" s="1"/>
  <c r="M131" i="17" s="1"/>
  <c r="J131" i="17"/>
  <c r="K130" i="17"/>
  <c r="J129" i="17"/>
  <c r="K128" i="17"/>
  <c r="J127" i="17"/>
  <c r="K120" i="17"/>
  <c r="J119" i="17"/>
  <c r="K118" i="17"/>
  <c r="J117" i="17"/>
  <c r="K113" i="17"/>
  <c r="J112" i="17"/>
  <c r="K111" i="17"/>
  <c r="J110" i="17"/>
  <c r="K107" i="17"/>
  <c r="J107" i="17"/>
  <c r="K106" i="17"/>
  <c r="M106" i="17" s="1"/>
  <c r="M105" i="17" s="1"/>
  <c r="K105" i="17"/>
  <c r="J105" i="17"/>
  <c r="K104" i="17"/>
  <c r="J103" i="17"/>
  <c r="K99" i="17"/>
  <c r="J98" i="17"/>
  <c r="J97" i="17" s="1"/>
  <c r="K96" i="17"/>
  <c r="J95" i="17"/>
  <c r="K94" i="17"/>
  <c r="J93" i="17"/>
  <c r="K92" i="17"/>
  <c r="J91" i="17"/>
  <c r="J82" i="17"/>
  <c r="K81" i="17"/>
  <c r="M81" i="17" s="1"/>
  <c r="K80" i="17"/>
  <c r="M80" i="17" s="1"/>
  <c r="K79" i="17"/>
  <c r="M79" i="17" s="1"/>
  <c r="K78" i="17"/>
  <c r="M78" i="17" s="1"/>
  <c r="J77" i="17"/>
  <c r="K76" i="17"/>
  <c r="J75" i="17"/>
  <c r="K74" i="17"/>
  <c r="J73" i="17"/>
  <c r="J68" i="17" s="1"/>
  <c r="J71" i="17"/>
  <c r="K67" i="17"/>
  <c r="J66" i="17"/>
  <c r="K65" i="17"/>
  <c r="J64" i="17"/>
  <c r="J62" i="17"/>
  <c r="J60" i="17"/>
  <c r="K59" i="17"/>
  <c r="M59" i="17" s="1"/>
  <c r="K58" i="17"/>
  <c r="M58" i="17" s="1"/>
  <c r="J57" i="17"/>
  <c r="K54" i="17"/>
  <c r="J53" i="17"/>
  <c r="K52" i="17"/>
  <c r="M52" i="17" s="1"/>
  <c r="M51" i="17" s="1"/>
  <c r="J51" i="17"/>
  <c r="K50" i="17"/>
  <c r="J49" i="17"/>
  <c r="K48" i="17"/>
  <c r="J47" i="17"/>
  <c r="K40" i="17"/>
  <c r="J39" i="17"/>
  <c r="K38" i="17"/>
  <c r="J37" i="17"/>
  <c r="K36" i="17"/>
  <c r="M36" i="17" s="1"/>
  <c r="K35" i="17"/>
  <c r="M35" i="17" s="1"/>
  <c r="K34" i="17"/>
  <c r="M34" i="17" s="1"/>
  <c r="J33" i="17"/>
  <c r="K27" i="17"/>
  <c r="J26" i="17"/>
  <c r="K25" i="17"/>
  <c r="J24" i="17"/>
  <c r="K21" i="17"/>
  <c r="J20" i="17"/>
  <c r="K19" i="17"/>
  <c r="J18" i="17"/>
  <c r="K17" i="17"/>
  <c r="J16" i="17"/>
  <c r="K15" i="17"/>
  <c r="J14" i="17"/>
  <c r="O630" i="17"/>
  <c r="O632" i="17"/>
  <c r="P639" i="17"/>
  <c r="P633" i="17"/>
  <c r="P631" i="17"/>
  <c r="O638" i="17"/>
  <c r="P629" i="17"/>
  <c r="O628" i="17"/>
  <c r="P627" i="17"/>
  <c r="O626" i="17"/>
  <c r="O624" i="17"/>
  <c r="O621" i="17"/>
  <c r="P620" i="17"/>
  <c r="R620" i="17" s="1"/>
  <c r="P619" i="17"/>
  <c r="R619" i="17" s="1"/>
  <c r="O618" i="17"/>
  <c r="O615" i="17"/>
  <c r="P614" i="17"/>
  <c r="O613" i="17"/>
  <c r="P612" i="17"/>
  <c r="O611" i="17"/>
  <c r="P607" i="17"/>
  <c r="O606" i="17"/>
  <c r="P605" i="17"/>
  <c r="O604" i="17"/>
  <c r="O602" i="17"/>
  <c r="O600" i="17"/>
  <c r="P599" i="17"/>
  <c r="R599" i="17" s="1"/>
  <c r="P597" i="17"/>
  <c r="R597" i="17" s="1"/>
  <c r="O596" i="17"/>
  <c r="P594" i="17"/>
  <c r="O593" i="17"/>
  <c r="P592" i="17"/>
  <c r="R592" i="17" s="1"/>
  <c r="P591" i="17"/>
  <c r="R591" i="17" s="1"/>
  <c r="P590" i="17"/>
  <c r="R590" i="17" s="1"/>
  <c r="O589" i="17"/>
  <c r="O588" i="17" s="1"/>
  <c r="P587" i="17"/>
  <c r="O586" i="17"/>
  <c r="P585" i="17"/>
  <c r="O584" i="17"/>
  <c r="P583" i="17"/>
  <c r="O582" i="17"/>
  <c r="P581" i="17"/>
  <c r="O580" i="17"/>
  <c r="P579" i="17"/>
  <c r="R579" i="17" s="1"/>
  <c r="P578" i="17"/>
  <c r="R578" i="17" s="1"/>
  <c r="R577" i="17" s="1"/>
  <c r="O577" i="17"/>
  <c r="P576" i="17"/>
  <c r="R576" i="17" s="1"/>
  <c r="P575" i="17"/>
  <c r="R575" i="17" s="1"/>
  <c r="O574" i="17"/>
  <c r="P573" i="17"/>
  <c r="O572" i="17"/>
  <c r="P571" i="17"/>
  <c r="O570" i="17"/>
  <c r="P569" i="17"/>
  <c r="O568" i="17"/>
  <c r="P567" i="17"/>
  <c r="O566" i="17"/>
  <c r="P565" i="17"/>
  <c r="O564" i="17"/>
  <c r="P563" i="17"/>
  <c r="O562" i="17"/>
  <c r="P561" i="17"/>
  <c r="O560" i="17"/>
  <c r="P559" i="17"/>
  <c r="O558" i="17"/>
  <c r="P557" i="17"/>
  <c r="R557" i="17" s="1"/>
  <c r="P556" i="17"/>
  <c r="R556" i="17" s="1"/>
  <c r="P555" i="17"/>
  <c r="R555" i="17" s="1"/>
  <c r="P554" i="17"/>
  <c r="R554" i="17" s="1"/>
  <c r="O553" i="17"/>
  <c r="O548" i="17"/>
  <c r="O547" i="17" s="1"/>
  <c r="O546" i="17" s="1"/>
  <c r="P544" i="17"/>
  <c r="O543" i="17"/>
  <c r="O542" i="17" s="1"/>
  <c r="O541" i="17" s="1"/>
  <c r="P540" i="17"/>
  <c r="O539" i="17"/>
  <c r="P538" i="17"/>
  <c r="O537" i="17"/>
  <c r="P533" i="17"/>
  <c r="O532" i="17"/>
  <c r="P531" i="17"/>
  <c r="O530" i="17"/>
  <c r="P529" i="17"/>
  <c r="O528" i="17"/>
  <c r="O527" i="17" s="1"/>
  <c r="P525" i="17"/>
  <c r="O524" i="17"/>
  <c r="O523" i="17" s="1"/>
  <c r="O522" i="17" s="1"/>
  <c r="P520" i="17"/>
  <c r="O519" i="17"/>
  <c r="O518" i="17" s="1"/>
  <c r="O517" i="17" s="1"/>
  <c r="P516" i="17"/>
  <c r="O515" i="17"/>
  <c r="O514" i="17" s="1"/>
  <c r="O513" i="17" s="1"/>
  <c r="P512" i="17"/>
  <c r="O511" i="17"/>
  <c r="P510" i="17"/>
  <c r="O509" i="17"/>
  <c r="P506" i="17"/>
  <c r="O505" i="17"/>
  <c r="P504" i="17"/>
  <c r="O503" i="17"/>
  <c r="P502" i="17"/>
  <c r="O501" i="17"/>
  <c r="P500" i="17"/>
  <c r="O499" i="17"/>
  <c r="P498" i="17"/>
  <c r="R498" i="17" s="1"/>
  <c r="P497" i="17"/>
  <c r="R497" i="17" s="1"/>
  <c r="O496" i="17"/>
  <c r="P492" i="17"/>
  <c r="O491" i="17"/>
  <c r="O489" i="17"/>
  <c r="P488" i="17"/>
  <c r="R488" i="17" s="1"/>
  <c r="P487" i="17"/>
  <c r="O486" i="17"/>
  <c r="P483" i="17"/>
  <c r="O482" i="17"/>
  <c r="P481" i="17"/>
  <c r="O480" i="17"/>
  <c r="P478" i="17"/>
  <c r="O477" i="17"/>
  <c r="P476" i="17"/>
  <c r="O475" i="17"/>
  <c r="P465" i="17"/>
  <c r="P460" i="17"/>
  <c r="P456" i="17" s="1"/>
  <c r="P455" i="17"/>
  <c r="P454" i="17" s="1"/>
  <c r="P453" i="17"/>
  <c r="O452" i="17"/>
  <c r="O442" i="17" s="1"/>
  <c r="P451" i="17"/>
  <c r="O449" i="17"/>
  <c r="O448" i="17" s="1"/>
  <c r="P447" i="17"/>
  <c r="R447" i="17" s="1"/>
  <c r="P446" i="17"/>
  <c r="R446" i="17" s="1"/>
  <c r="O445" i="17"/>
  <c r="P444" i="17"/>
  <c r="O443" i="17"/>
  <c r="P439" i="17"/>
  <c r="O438" i="17"/>
  <c r="P436" i="17"/>
  <c r="R436" i="17" s="1"/>
  <c r="O435" i="17"/>
  <c r="O432" i="17"/>
  <c r="P431" i="17"/>
  <c r="R431" i="17" s="1"/>
  <c r="P430" i="17"/>
  <c r="R430" i="17" s="1"/>
  <c r="P429" i="17"/>
  <c r="R429" i="17" s="1"/>
  <c r="O428" i="17"/>
  <c r="O427" i="17" s="1"/>
  <c r="P425" i="17"/>
  <c r="O424" i="17"/>
  <c r="O423" i="17" s="1"/>
  <c r="O422" i="17" s="1"/>
  <c r="P421" i="17"/>
  <c r="O420" i="17"/>
  <c r="P419" i="17"/>
  <c r="O418" i="17"/>
  <c r="P416" i="17"/>
  <c r="O415" i="17"/>
  <c r="P414" i="17"/>
  <c r="O413" i="17"/>
  <c r="P410" i="17"/>
  <c r="P408" i="17"/>
  <c r="R408" i="17" s="1"/>
  <c r="O406" i="17"/>
  <c r="P405" i="17"/>
  <c r="P403" i="17"/>
  <c r="R403" i="17" s="1"/>
  <c r="P394" i="17"/>
  <c r="R394" i="17" s="1"/>
  <c r="P393" i="17"/>
  <c r="R393" i="17" s="1"/>
  <c r="O392" i="17"/>
  <c r="P391" i="17"/>
  <c r="R391" i="17" s="1"/>
  <c r="P390" i="17"/>
  <c r="R390" i="17" s="1"/>
  <c r="O389" i="17"/>
  <c r="P388" i="17"/>
  <c r="P380" i="17"/>
  <c r="O379" i="17"/>
  <c r="P378" i="17"/>
  <c r="O377" i="17"/>
  <c r="P367" i="17"/>
  <c r="R367" i="17" s="1"/>
  <c r="R365" i="17" s="1"/>
  <c r="R364" i="17" s="1"/>
  <c r="R363" i="17" s="1"/>
  <c r="O365" i="17"/>
  <c r="O364" i="17" s="1"/>
  <c r="O363" i="17" s="1"/>
  <c r="P360" i="17"/>
  <c r="O359" i="17"/>
  <c r="P358" i="17"/>
  <c r="R358" i="17" s="1"/>
  <c r="R357" i="17" s="1"/>
  <c r="O357" i="17"/>
  <c r="P356" i="17"/>
  <c r="O355" i="17"/>
  <c r="P354" i="17"/>
  <c r="R354" i="17" s="1"/>
  <c r="P353" i="17"/>
  <c r="R353" i="17" s="1"/>
  <c r="O352" i="17"/>
  <c r="O351" i="17" s="1"/>
  <c r="P350" i="17"/>
  <c r="R350" i="17" s="1"/>
  <c r="R349" i="17" s="1"/>
  <c r="O349" i="17"/>
  <c r="P348" i="17"/>
  <c r="R348" i="17" s="1"/>
  <c r="P347" i="17"/>
  <c r="R347" i="17" s="1"/>
  <c r="O346" i="17"/>
  <c r="P343" i="17"/>
  <c r="O342" i="17"/>
  <c r="P341" i="17"/>
  <c r="O340" i="17"/>
  <c r="P339" i="17"/>
  <c r="O338" i="17"/>
  <c r="P336" i="17"/>
  <c r="R336" i="17" s="1"/>
  <c r="R335" i="17" s="1"/>
  <c r="O335" i="17"/>
  <c r="P334" i="17"/>
  <c r="O333" i="17"/>
  <c r="P332" i="17"/>
  <c r="R332" i="17" s="1"/>
  <c r="R331" i="17" s="1"/>
  <c r="O331" i="17"/>
  <c r="P329" i="17"/>
  <c r="O328" i="17"/>
  <c r="P327" i="17"/>
  <c r="O326" i="17"/>
  <c r="P325" i="17"/>
  <c r="O324" i="17"/>
  <c r="P318" i="17"/>
  <c r="O317" i="17"/>
  <c r="P316" i="17"/>
  <c r="O315" i="17"/>
  <c r="P311" i="17"/>
  <c r="O310" i="17"/>
  <c r="P309" i="17"/>
  <c r="O308" i="17"/>
  <c r="P307" i="17"/>
  <c r="O306" i="17"/>
  <c r="P304" i="17"/>
  <c r="O303" i="17"/>
  <c r="P302" i="17"/>
  <c r="O301" i="17"/>
  <c r="P300" i="17"/>
  <c r="O299" i="17"/>
  <c r="P298" i="17"/>
  <c r="O297" i="17"/>
  <c r="P293" i="17"/>
  <c r="O292" i="17"/>
  <c r="P291" i="17"/>
  <c r="R291" i="17" s="1"/>
  <c r="P290" i="17"/>
  <c r="R290" i="17" s="1"/>
  <c r="P289" i="17"/>
  <c r="R289" i="17" s="1"/>
  <c r="O288" i="17"/>
  <c r="P285" i="17"/>
  <c r="O284" i="17"/>
  <c r="O283" i="17" s="1"/>
  <c r="P282" i="17"/>
  <c r="O281" i="17"/>
  <c r="O280" i="17" s="1"/>
  <c r="P278" i="17"/>
  <c r="O277" i="17"/>
  <c r="P276" i="17"/>
  <c r="R276" i="17" s="1"/>
  <c r="R275" i="17" s="1"/>
  <c r="O275" i="17"/>
  <c r="P274" i="17"/>
  <c r="O273" i="17"/>
  <c r="P271" i="17"/>
  <c r="O270" i="17"/>
  <c r="O269" i="17" s="1"/>
  <c r="P267" i="17"/>
  <c r="O266" i="17"/>
  <c r="O265" i="17" s="1"/>
  <c r="O264" i="17" s="1"/>
  <c r="O259" i="17"/>
  <c r="O258" i="17" s="1"/>
  <c r="O257" i="17" s="1"/>
  <c r="P256" i="17"/>
  <c r="O255" i="17"/>
  <c r="O254" i="17" s="1"/>
  <c r="P253" i="17"/>
  <c r="R253" i="17" s="1"/>
  <c r="R252" i="17" s="1"/>
  <c r="P252" i="17"/>
  <c r="O252" i="17"/>
  <c r="P251" i="17"/>
  <c r="O250" i="17"/>
  <c r="P249" i="17"/>
  <c r="O248" i="17"/>
  <c r="P245" i="17"/>
  <c r="O244" i="17"/>
  <c r="P243" i="17"/>
  <c r="O242" i="17"/>
  <c r="O240" i="17"/>
  <c r="P239" i="17"/>
  <c r="O238" i="17"/>
  <c r="P237" i="17"/>
  <c r="R237" i="17" s="1"/>
  <c r="P236" i="17"/>
  <c r="R236" i="17" s="1"/>
  <c r="O235" i="17"/>
  <c r="P233" i="17"/>
  <c r="O232" i="17"/>
  <c r="O231" i="17" s="1"/>
  <c r="P229" i="17"/>
  <c r="O228" i="17"/>
  <c r="O227" i="17" s="1"/>
  <c r="P226" i="17"/>
  <c r="O225" i="17"/>
  <c r="O224" i="17" s="1"/>
  <c r="O222" i="17"/>
  <c r="O221" i="17" s="1"/>
  <c r="P220" i="17"/>
  <c r="R220" i="17" s="1"/>
  <c r="O218" i="17"/>
  <c r="O217" i="17" s="1"/>
  <c r="P216" i="17"/>
  <c r="O215" i="17"/>
  <c r="P214" i="17"/>
  <c r="O213" i="17"/>
  <c r="P212" i="17"/>
  <c r="O211" i="17"/>
  <c r="P210" i="17"/>
  <c r="O209" i="17"/>
  <c r="P208" i="17"/>
  <c r="O207" i="17"/>
  <c r="P206" i="17"/>
  <c r="R206" i="17" s="1"/>
  <c r="O204" i="17"/>
  <c r="P203" i="17"/>
  <c r="R203" i="17" s="1"/>
  <c r="O201" i="17"/>
  <c r="P195" i="17"/>
  <c r="O194" i="17"/>
  <c r="P193" i="17"/>
  <c r="O192" i="17"/>
  <c r="P191" i="17"/>
  <c r="O190" i="17"/>
  <c r="O188" i="17"/>
  <c r="P187" i="17"/>
  <c r="O186" i="17"/>
  <c r="P185" i="17"/>
  <c r="O184" i="17"/>
  <c r="O182" i="17"/>
  <c r="P181" i="17"/>
  <c r="O180" i="17"/>
  <c r="P179" i="17"/>
  <c r="R179" i="17" s="1"/>
  <c r="P178" i="17"/>
  <c r="R178" i="17" s="1"/>
  <c r="P177" i="17"/>
  <c r="R177" i="17" s="1"/>
  <c r="O176" i="17"/>
  <c r="P173" i="17"/>
  <c r="O172" i="17"/>
  <c r="O171" i="17" s="1"/>
  <c r="P163" i="17"/>
  <c r="O162" i="17"/>
  <c r="O159" i="17" s="1"/>
  <c r="P157" i="17"/>
  <c r="O156" i="17"/>
  <c r="P155" i="17"/>
  <c r="O154" i="17"/>
  <c r="P153" i="17"/>
  <c r="O152" i="17"/>
  <c r="P151" i="17"/>
  <c r="P146" i="17"/>
  <c r="O145" i="17"/>
  <c r="O144" i="17" s="1"/>
  <c r="P143" i="17"/>
  <c r="O142" i="17"/>
  <c r="P141" i="17"/>
  <c r="O140" i="17"/>
  <c r="P139" i="17"/>
  <c r="R139" i="17" s="1"/>
  <c r="P138" i="17"/>
  <c r="R138" i="17" s="1"/>
  <c r="P137" i="17"/>
  <c r="R137" i="17" s="1"/>
  <c r="P136" i="17"/>
  <c r="R136" i="17" s="1"/>
  <c r="O135" i="17"/>
  <c r="P132" i="17"/>
  <c r="O131" i="17"/>
  <c r="P130" i="17"/>
  <c r="O129" i="17"/>
  <c r="P128" i="17"/>
  <c r="O127" i="17"/>
  <c r="P120" i="17"/>
  <c r="O119" i="17"/>
  <c r="P118" i="17"/>
  <c r="O117" i="17"/>
  <c r="P113" i="17"/>
  <c r="O112" i="17"/>
  <c r="P111" i="17"/>
  <c r="O110" i="17"/>
  <c r="O107" i="17"/>
  <c r="P106" i="17"/>
  <c r="R106" i="17" s="1"/>
  <c r="R105" i="17" s="1"/>
  <c r="O105" i="17"/>
  <c r="P104" i="17"/>
  <c r="O103" i="17"/>
  <c r="P99" i="17"/>
  <c r="O98" i="17"/>
  <c r="O97" i="17" s="1"/>
  <c r="P96" i="17"/>
  <c r="O95" i="17"/>
  <c r="P94" i="17"/>
  <c r="O93" i="17"/>
  <c r="P92" i="17"/>
  <c r="O91" i="17"/>
  <c r="O82" i="17"/>
  <c r="P81" i="17"/>
  <c r="R81" i="17" s="1"/>
  <c r="P80" i="17"/>
  <c r="R80" i="17" s="1"/>
  <c r="P79" i="17"/>
  <c r="R79" i="17" s="1"/>
  <c r="P78" i="17"/>
  <c r="R78" i="17" s="1"/>
  <c r="O77" i="17"/>
  <c r="P76" i="17"/>
  <c r="R76" i="17" s="1"/>
  <c r="R75" i="17" s="1"/>
  <c r="O75" i="17"/>
  <c r="P74" i="17"/>
  <c r="O73" i="17"/>
  <c r="O71" i="17"/>
  <c r="P67" i="17"/>
  <c r="O66" i="17"/>
  <c r="P65" i="17"/>
  <c r="O64" i="17"/>
  <c r="O62" i="17"/>
  <c r="O60" i="17"/>
  <c r="P59" i="17"/>
  <c r="R59" i="17" s="1"/>
  <c r="P58" i="17"/>
  <c r="R58" i="17" s="1"/>
  <c r="O57" i="17"/>
  <c r="P54" i="17"/>
  <c r="R54" i="17" s="1"/>
  <c r="R53" i="17" s="1"/>
  <c r="O53" i="17"/>
  <c r="P52" i="17"/>
  <c r="O51" i="17"/>
  <c r="P50" i="17"/>
  <c r="O49" i="17"/>
  <c r="P48" i="17"/>
  <c r="O47" i="17"/>
  <c r="P40" i="17"/>
  <c r="O39" i="17"/>
  <c r="P38" i="17"/>
  <c r="O37" i="17"/>
  <c r="P36" i="17"/>
  <c r="R36" i="17" s="1"/>
  <c r="P35" i="17"/>
  <c r="R35" i="17" s="1"/>
  <c r="P34" i="17"/>
  <c r="R34" i="17" s="1"/>
  <c r="O33" i="17"/>
  <c r="P27" i="17"/>
  <c r="O26" i="17"/>
  <c r="P25" i="17"/>
  <c r="O24" i="17"/>
  <c r="P21" i="17"/>
  <c r="O20" i="17"/>
  <c r="P19" i="17"/>
  <c r="O18" i="17"/>
  <c r="P17" i="17"/>
  <c r="O16" i="17"/>
  <c r="P15" i="17"/>
  <c r="O14" i="17"/>
  <c r="E301" i="17"/>
  <c r="E303" i="17"/>
  <c r="D303" i="17"/>
  <c r="D301" i="17"/>
  <c r="F339" i="17"/>
  <c r="F343" i="17"/>
  <c r="F639" i="17"/>
  <c r="F629" i="17"/>
  <c r="F627" i="17"/>
  <c r="F620" i="17"/>
  <c r="H620" i="17" s="1"/>
  <c r="F619" i="17"/>
  <c r="H619" i="17" s="1"/>
  <c r="F614" i="17"/>
  <c r="F612" i="17"/>
  <c r="H612" i="17" s="1"/>
  <c r="H611" i="17" s="1"/>
  <c r="F607" i="17"/>
  <c r="F605" i="17"/>
  <c r="F599" i="17"/>
  <c r="H599" i="17" s="1"/>
  <c r="F597" i="17"/>
  <c r="H597" i="17" s="1"/>
  <c r="F594" i="17"/>
  <c r="F592" i="17"/>
  <c r="H592" i="17" s="1"/>
  <c r="F591" i="17"/>
  <c r="H591" i="17" s="1"/>
  <c r="F590" i="17"/>
  <c r="H590" i="17" s="1"/>
  <c r="F587" i="17"/>
  <c r="F585" i="17"/>
  <c r="F583" i="17"/>
  <c r="F581" i="17"/>
  <c r="H581" i="17" s="1"/>
  <c r="H580" i="17" s="1"/>
  <c r="F579" i="17"/>
  <c r="H579" i="17" s="1"/>
  <c r="F578" i="17"/>
  <c r="H578" i="17" s="1"/>
  <c r="F576" i="17"/>
  <c r="H576" i="17" s="1"/>
  <c r="F575" i="17"/>
  <c r="H575" i="17" s="1"/>
  <c r="F573" i="17"/>
  <c r="F571" i="17"/>
  <c r="F569" i="17"/>
  <c r="F565" i="17"/>
  <c r="F567" i="17"/>
  <c r="F563" i="17"/>
  <c r="H563" i="17" s="1"/>
  <c r="H562" i="17" s="1"/>
  <c r="F561" i="17"/>
  <c r="F559" i="17"/>
  <c r="F557" i="17"/>
  <c r="H557" i="17" s="1"/>
  <c r="F556" i="17"/>
  <c r="H556" i="17" s="1"/>
  <c r="F555" i="17"/>
  <c r="H555" i="17" s="1"/>
  <c r="F544" i="17"/>
  <c r="F540" i="17"/>
  <c r="F538" i="17"/>
  <c r="H538" i="17" s="1"/>
  <c r="H537" i="17" s="1"/>
  <c r="F533" i="17"/>
  <c r="F531" i="17"/>
  <c r="F529" i="17"/>
  <c r="F525" i="17"/>
  <c r="F520" i="17"/>
  <c r="H520" i="17" s="1"/>
  <c r="H519" i="17" s="1"/>
  <c r="H518" i="17" s="1"/>
  <c r="H517" i="17" s="1"/>
  <c r="F512" i="17"/>
  <c r="F506" i="17"/>
  <c r="F503" i="17"/>
  <c r="F502" i="17"/>
  <c r="H502" i="17" s="1"/>
  <c r="H501" i="17" s="1"/>
  <c r="F500" i="17"/>
  <c r="F497" i="17"/>
  <c r="H497" i="17" s="1"/>
  <c r="F492" i="17"/>
  <c r="H492" i="17" s="1"/>
  <c r="H491" i="17" s="1"/>
  <c r="F488" i="17"/>
  <c r="H488" i="17" s="1"/>
  <c r="F487" i="17"/>
  <c r="H487" i="17" s="1"/>
  <c r="F483" i="17"/>
  <c r="H483" i="17" s="1"/>
  <c r="H482" i="17" s="1"/>
  <c r="F481" i="17"/>
  <c r="F478" i="17"/>
  <c r="F476" i="17"/>
  <c r="F472" i="17"/>
  <c r="F465" i="17"/>
  <c r="F451" i="17"/>
  <c r="H451" i="17" s="1"/>
  <c r="H449" i="17" s="1"/>
  <c r="H448" i="17" s="1"/>
  <c r="F447" i="17"/>
  <c r="H447" i="17" s="1"/>
  <c r="F446" i="17"/>
  <c r="H446" i="17" s="1"/>
  <c r="F444" i="17"/>
  <c r="H444" i="17" s="1"/>
  <c r="H443" i="17" s="1"/>
  <c r="F439" i="17"/>
  <c r="F436" i="17"/>
  <c r="H436" i="17" s="1"/>
  <c r="F431" i="17"/>
  <c r="H431" i="17" s="1"/>
  <c r="F430" i="17"/>
  <c r="H430" i="17" s="1"/>
  <c r="F429" i="17"/>
  <c r="H429" i="17" s="1"/>
  <c r="F425" i="17"/>
  <c r="F421" i="17"/>
  <c r="F419" i="17"/>
  <c r="H419" i="17" s="1"/>
  <c r="H418" i="17" s="1"/>
  <c r="F416" i="17"/>
  <c r="F414" i="17"/>
  <c r="F410" i="17"/>
  <c r="F409" i="17" s="1"/>
  <c r="F408" i="17"/>
  <c r="H408" i="17" s="1"/>
  <c r="F405" i="17"/>
  <c r="F403" i="17"/>
  <c r="H403" i="17" s="1"/>
  <c r="F394" i="17"/>
  <c r="H394" i="17" s="1"/>
  <c r="F393" i="17"/>
  <c r="H393" i="17" s="1"/>
  <c r="F391" i="17"/>
  <c r="H391" i="17" s="1"/>
  <c r="F390" i="17"/>
  <c r="H390" i="17" s="1"/>
  <c r="F388" i="17"/>
  <c r="F380" i="17"/>
  <c r="F367" i="17"/>
  <c r="E365" i="17"/>
  <c r="E364" i="17" s="1"/>
  <c r="E363" i="17" s="1"/>
  <c r="F360" i="17"/>
  <c r="H360" i="17" s="1"/>
  <c r="H359" i="17" s="1"/>
  <c r="F358" i="17"/>
  <c r="F356" i="17"/>
  <c r="F354" i="17"/>
  <c r="H354" i="17" s="1"/>
  <c r="F353" i="17"/>
  <c r="F350" i="17"/>
  <c r="F347" i="17"/>
  <c r="F341" i="17"/>
  <c r="F336" i="17"/>
  <c r="F334" i="17"/>
  <c r="F331" i="17"/>
  <c r="F329" i="17"/>
  <c r="H329" i="17" s="1"/>
  <c r="H328" i="17" s="1"/>
  <c r="F327" i="17"/>
  <c r="F325" i="17"/>
  <c r="F318" i="17"/>
  <c r="F309" i="17"/>
  <c r="F307" i="17"/>
  <c r="H307" i="17" s="1"/>
  <c r="H306" i="17" s="1"/>
  <c r="F304" i="17"/>
  <c r="F302" i="17"/>
  <c r="F300" i="17"/>
  <c r="F298" i="17"/>
  <c r="F293" i="17"/>
  <c r="H293" i="17" s="1"/>
  <c r="H292" i="17" s="1"/>
  <c r="F291" i="17"/>
  <c r="H291" i="17" s="1"/>
  <c r="F290" i="17"/>
  <c r="H290" i="17" s="1"/>
  <c r="F289" i="17"/>
  <c r="H289" i="17" s="1"/>
  <c r="F285" i="17"/>
  <c r="F282" i="17"/>
  <c r="H282" i="17" s="1"/>
  <c r="H281" i="17" s="1"/>
  <c r="H280" i="17" s="1"/>
  <c r="F278" i="17"/>
  <c r="F276" i="17"/>
  <c r="H276" i="17" s="1"/>
  <c r="H275" i="17" s="1"/>
  <c r="F274" i="17"/>
  <c r="F271" i="17"/>
  <c r="F267" i="17"/>
  <c r="H267" i="17" s="1"/>
  <c r="H266" i="17" s="1"/>
  <c r="H265" i="17" s="1"/>
  <c r="H264" i="17" s="1"/>
  <c r="F256" i="17"/>
  <c r="F253" i="17"/>
  <c r="F251" i="17"/>
  <c r="F249" i="17"/>
  <c r="H249" i="17" s="1"/>
  <c r="H248" i="17" s="1"/>
  <c r="F245" i="17"/>
  <c r="F243" i="17"/>
  <c r="F239" i="17"/>
  <c r="F237" i="17"/>
  <c r="H237" i="17" s="1"/>
  <c r="F236" i="17"/>
  <c r="H236" i="17" s="1"/>
  <c r="F233" i="17"/>
  <c r="F229" i="17"/>
  <c r="F226" i="17"/>
  <c r="H226" i="17" s="1"/>
  <c r="H225" i="17" s="1"/>
  <c r="H224" i="17" s="1"/>
  <c r="F220" i="17"/>
  <c r="H220" i="17" s="1"/>
  <c r="F216" i="17"/>
  <c r="F214" i="17"/>
  <c r="F212" i="17"/>
  <c r="H212" i="17" s="1"/>
  <c r="H211" i="17" s="1"/>
  <c r="F210" i="17"/>
  <c r="F208" i="17"/>
  <c r="F206" i="17"/>
  <c r="H206" i="17" s="1"/>
  <c r="F203" i="17"/>
  <c r="F195" i="17"/>
  <c r="H195" i="17" s="1"/>
  <c r="H194" i="17" s="1"/>
  <c r="F193" i="17"/>
  <c r="F191" i="17"/>
  <c r="F187" i="17"/>
  <c r="F185" i="17"/>
  <c r="H185" i="17" s="1"/>
  <c r="H184" i="17" s="1"/>
  <c r="F181" i="17"/>
  <c r="F179" i="17"/>
  <c r="H179" i="17" s="1"/>
  <c r="F178" i="17"/>
  <c r="H178" i="17" s="1"/>
  <c r="F177" i="17"/>
  <c r="H177" i="17" s="1"/>
  <c r="F173" i="17"/>
  <c r="F163" i="17"/>
  <c r="F157" i="17"/>
  <c r="H157" i="17" s="1"/>
  <c r="H156" i="17" s="1"/>
  <c r="F155" i="17"/>
  <c r="F153" i="17"/>
  <c r="F151" i="17"/>
  <c r="F146" i="17"/>
  <c r="H146" i="17" s="1"/>
  <c r="H145" i="17" s="1"/>
  <c r="H144" i="17" s="1"/>
  <c r="F143" i="17"/>
  <c r="F141" i="17"/>
  <c r="F139" i="17"/>
  <c r="H139" i="17" s="1"/>
  <c r="F138" i="17"/>
  <c r="H138" i="17" s="1"/>
  <c r="F137" i="17"/>
  <c r="H137" i="17" s="1"/>
  <c r="F136" i="17"/>
  <c r="H136" i="17" s="1"/>
  <c r="F132" i="17"/>
  <c r="F130" i="17"/>
  <c r="H130" i="17" s="1"/>
  <c r="H129" i="17" s="1"/>
  <c r="F128" i="17"/>
  <c r="F120" i="17"/>
  <c r="F118" i="17"/>
  <c r="H118" i="17" s="1"/>
  <c r="H117" i="17" s="1"/>
  <c r="F113" i="17"/>
  <c r="H113" i="17" s="1"/>
  <c r="H112" i="17" s="1"/>
  <c r="F111" i="17"/>
  <c r="F109" i="17"/>
  <c r="F108" i="17"/>
  <c r="H108" i="17" s="1"/>
  <c r="F106" i="17"/>
  <c r="F104" i="17"/>
  <c r="F99" i="17"/>
  <c r="H99" i="17" s="1"/>
  <c r="H98" i="17" s="1"/>
  <c r="H97" i="17" s="1"/>
  <c r="F96" i="17"/>
  <c r="H96" i="17" s="1"/>
  <c r="H95" i="17" s="1"/>
  <c r="F94" i="17"/>
  <c r="H94" i="17" s="1"/>
  <c r="H93" i="17" s="1"/>
  <c r="F92" i="17"/>
  <c r="F81" i="17"/>
  <c r="H81" i="17" s="1"/>
  <c r="F80" i="17"/>
  <c r="H80" i="17" s="1"/>
  <c r="F79" i="17"/>
  <c r="H79" i="17" s="1"/>
  <c r="F78" i="17"/>
  <c r="H78" i="17" s="1"/>
  <c r="F76" i="17"/>
  <c r="F74" i="17"/>
  <c r="H74" i="17" s="1"/>
  <c r="H73" i="17" s="1"/>
  <c r="F67" i="17"/>
  <c r="F65" i="17"/>
  <c r="F59" i="17"/>
  <c r="H59" i="17" s="1"/>
  <c r="F58" i="17"/>
  <c r="H58" i="17" s="1"/>
  <c r="F54" i="17"/>
  <c r="F52" i="17"/>
  <c r="H52" i="17" s="1"/>
  <c r="H51" i="17" s="1"/>
  <c r="F50" i="17"/>
  <c r="F48" i="17"/>
  <c r="F40" i="17"/>
  <c r="F38" i="17"/>
  <c r="F36" i="17"/>
  <c r="H36" i="17" s="1"/>
  <c r="F35" i="17"/>
  <c r="H35" i="17" s="1"/>
  <c r="F34" i="17"/>
  <c r="H34" i="17" s="1"/>
  <c r="F27" i="17"/>
  <c r="H27" i="17" s="1"/>
  <c r="H26" i="17" s="1"/>
  <c r="F21" i="17"/>
  <c r="F19" i="17"/>
  <c r="F17" i="17"/>
  <c r="H17" i="17" s="1"/>
  <c r="H16" i="17" s="1"/>
  <c r="F15" i="17"/>
  <c r="H15" i="17" s="1"/>
  <c r="H14" i="17" s="1"/>
  <c r="E638" i="17"/>
  <c r="E628" i="17"/>
  <c r="E626" i="17"/>
  <c r="E624" i="17"/>
  <c r="E621" i="17"/>
  <c r="E618" i="17"/>
  <c r="E615" i="17"/>
  <c r="E613" i="17"/>
  <c r="F611" i="17"/>
  <c r="E611" i="17"/>
  <c r="E606" i="17"/>
  <c r="E604" i="17"/>
  <c r="E602" i="17"/>
  <c r="E600" i="17"/>
  <c r="E596" i="17"/>
  <c r="E593" i="17"/>
  <c r="E589" i="17"/>
  <c r="E586" i="17"/>
  <c r="E584" i="17"/>
  <c r="E582" i="17"/>
  <c r="F580" i="17"/>
  <c r="E580" i="17"/>
  <c r="E577" i="17"/>
  <c r="E574" i="17"/>
  <c r="E572" i="17"/>
  <c r="E570" i="17"/>
  <c r="E568" i="17"/>
  <c r="E566" i="17"/>
  <c r="E564" i="17"/>
  <c r="E562" i="17"/>
  <c r="E560" i="17"/>
  <c r="E558" i="17"/>
  <c r="E553" i="17"/>
  <c r="E548" i="17"/>
  <c r="E547" i="17" s="1"/>
  <c r="E546" i="17" s="1"/>
  <c r="E543" i="17"/>
  <c r="E542" i="17" s="1"/>
  <c r="E541" i="17" s="1"/>
  <c r="E539" i="17"/>
  <c r="E537" i="17"/>
  <c r="E532" i="17"/>
  <c r="E530" i="17"/>
  <c r="E528" i="17"/>
  <c r="E524" i="17"/>
  <c r="E523" i="17" s="1"/>
  <c r="E522" i="17" s="1"/>
  <c r="E519" i="17"/>
  <c r="E518" i="17" s="1"/>
  <c r="E517" i="17" s="1"/>
  <c r="E515" i="17"/>
  <c r="E514" i="17" s="1"/>
  <c r="E513" i="17" s="1"/>
  <c r="E511" i="17"/>
  <c r="E509" i="17"/>
  <c r="E505" i="17"/>
  <c r="E503" i="17"/>
  <c r="E501" i="17"/>
  <c r="E499" i="17"/>
  <c r="E496" i="17"/>
  <c r="E491" i="17"/>
  <c r="E489" i="17"/>
  <c r="E486" i="17"/>
  <c r="E482" i="17"/>
  <c r="E480" i="17"/>
  <c r="E477" i="17"/>
  <c r="E475" i="17"/>
  <c r="E461" i="17"/>
  <c r="E456" i="17"/>
  <c r="E454" i="17"/>
  <c r="E452" i="17"/>
  <c r="E449" i="17"/>
  <c r="E448" i="17" s="1"/>
  <c r="E445" i="17"/>
  <c r="E443" i="17"/>
  <c r="E438" i="17"/>
  <c r="E435" i="17"/>
  <c r="E432" i="17"/>
  <c r="E428" i="17"/>
  <c r="E424" i="17"/>
  <c r="E423" i="17" s="1"/>
  <c r="E422" i="17" s="1"/>
  <c r="E420" i="17"/>
  <c r="E418" i="17"/>
  <c r="E415" i="17"/>
  <c r="E413" i="17"/>
  <c r="E409" i="17"/>
  <c r="E406" i="17"/>
  <c r="E402" i="17"/>
  <c r="E392" i="17"/>
  <c r="E389" i="17"/>
  <c r="E386" i="17"/>
  <c r="E379" i="17"/>
  <c r="E377" i="17"/>
  <c r="E359" i="17"/>
  <c r="E357" i="17"/>
  <c r="E355" i="17"/>
  <c r="E352" i="17"/>
  <c r="E349" i="17"/>
  <c r="E346" i="17"/>
  <c r="E342" i="17"/>
  <c r="E340" i="17"/>
  <c r="E338" i="17"/>
  <c r="E333" i="17"/>
  <c r="E331" i="17"/>
  <c r="F328" i="17"/>
  <c r="E328" i="17"/>
  <c r="E326" i="17"/>
  <c r="E324" i="17"/>
  <c r="E317" i="17"/>
  <c r="F315" i="17"/>
  <c r="E315" i="17"/>
  <c r="E310" i="17"/>
  <c r="E308" i="17"/>
  <c r="E306" i="17"/>
  <c r="E299" i="17"/>
  <c r="E297" i="17"/>
  <c r="E292" i="17"/>
  <c r="E288" i="17"/>
  <c r="E284" i="17"/>
  <c r="E283" i="17" s="1"/>
  <c r="E281" i="17"/>
  <c r="E280" i="17" s="1"/>
  <c r="E277" i="17"/>
  <c r="F275" i="17"/>
  <c r="E275" i="17"/>
  <c r="E273" i="17"/>
  <c r="E270" i="17"/>
  <c r="E269" i="17" s="1"/>
  <c r="F266" i="17"/>
  <c r="F265" i="17" s="1"/>
  <c r="F264" i="17" s="1"/>
  <c r="E266" i="17"/>
  <c r="E265" i="17" s="1"/>
  <c r="E264" i="17" s="1"/>
  <c r="E259" i="17"/>
  <c r="E258" i="17" s="1"/>
  <c r="E257" i="17" s="1"/>
  <c r="E255" i="17"/>
  <c r="E254" i="17" s="1"/>
  <c r="E252" i="17"/>
  <c r="E250" i="17"/>
  <c r="F248" i="17"/>
  <c r="E248" i="17"/>
  <c r="E244" i="17"/>
  <c r="E242" i="17"/>
  <c r="E240" i="17"/>
  <c r="E238" i="17"/>
  <c r="E235" i="17"/>
  <c r="E232" i="17"/>
  <c r="E231" i="17" s="1"/>
  <c r="E228" i="17"/>
  <c r="E227" i="17" s="1"/>
  <c r="F225" i="17"/>
  <c r="F224" i="17" s="1"/>
  <c r="E225" i="17"/>
  <c r="E224" i="17" s="1"/>
  <c r="E222" i="17"/>
  <c r="E221" i="17" s="1"/>
  <c r="E218" i="17"/>
  <c r="E217" i="17" s="1"/>
  <c r="E215" i="17"/>
  <c r="E213" i="17"/>
  <c r="F211" i="17"/>
  <c r="E211" i="17"/>
  <c r="E209" i="17"/>
  <c r="E207" i="17"/>
  <c r="E204" i="17"/>
  <c r="E201" i="17"/>
  <c r="E194" i="17"/>
  <c r="E192" i="17"/>
  <c r="E190" i="17"/>
  <c r="E188" i="17"/>
  <c r="E186" i="17"/>
  <c r="E184" i="17"/>
  <c r="E182" i="17"/>
  <c r="E180" i="17"/>
  <c r="E176" i="17"/>
  <c r="E172" i="17"/>
  <c r="E171" i="17" s="1"/>
  <c r="E162" i="17"/>
  <c r="E159" i="17" s="1"/>
  <c r="F156" i="17"/>
  <c r="E156" i="17"/>
  <c r="E154" i="17"/>
  <c r="E152" i="17"/>
  <c r="F145" i="17"/>
  <c r="F144" i="17" s="1"/>
  <c r="E145" i="17"/>
  <c r="E144" i="17" s="1"/>
  <c r="E142" i="17"/>
  <c r="E140" i="17"/>
  <c r="E135" i="17"/>
  <c r="E131" i="17"/>
  <c r="F129" i="17"/>
  <c r="E129" i="17"/>
  <c r="E127" i="17"/>
  <c r="E119" i="17"/>
  <c r="F117" i="17"/>
  <c r="E117" i="17"/>
  <c r="F112" i="17"/>
  <c r="E112" i="17"/>
  <c r="E110" i="17"/>
  <c r="E107" i="17"/>
  <c r="E105" i="17"/>
  <c r="E103" i="17"/>
  <c r="E98" i="17"/>
  <c r="E97" i="17" s="1"/>
  <c r="E95" i="17"/>
  <c r="E93" i="17"/>
  <c r="E91" i="17"/>
  <c r="E82" i="17"/>
  <c r="E77" i="17"/>
  <c r="E75" i="17"/>
  <c r="E73" i="17"/>
  <c r="E71" i="17"/>
  <c r="E66" i="17"/>
  <c r="E64" i="17"/>
  <c r="E62" i="17"/>
  <c r="E60" i="17"/>
  <c r="E57" i="17"/>
  <c r="E53" i="17"/>
  <c r="E51" i="17"/>
  <c r="E49" i="17"/>
  <c r="E47" i="17"/>
  <c r="E39" i="17"/>
  <c r="E37" i="17"/>
  <c r="E33" i="17"/>
  <c r="E26" i="17"/>
  <c r="E24" i="17"/>
  <c r="E20" i="17"/>
  <c r="E18" i="17"/>
  <c r="F16" i="17"/>
  <c r="E16" i="17"/>
  <c r="E14" i="17"/>
  <c r="R465" i="17" l="1"/>
  <c r="R461" i="17" s="1"/>
  <c r="P461" i="17"/>
  <c r="H465" i="17"/>
  <c r="H461" i="17" s="1"/>
  <c r="F461" i="17"/>
  <c r="J442" i="17"/>
  <c r="F93" i="17"/>
  <c r="O68" i="17"/>
  <c r="O102" i="17"/>
  <c r="J102" i="17"/>
  <c r="P275" i="17"/>
  <c r="K379" i="17"/>
  <c r="F482" i="17"/>
  <c r="J116" i="17"/>
  <c r="M428" i="17"/>
  <c r="R455" i="17"/>
  <c r="R454" i="17" s="1"/>
  <c r="R574" i="17"/>
  <c r="J13" i="17"/>
  <c r="K238" i="17"/>
  <c r="H353" i="17"/>
  <c r="F352" i="17"/>
  <c r="R57" i="17"/>
  <c r="R405" i="17"/>
  <c r="R402" i="17" s="1"/>
  <c r="P402" i="17"/>
  <c r="P105" i="17"/>
  <c r="P365" i="17"/>
  <c r="P364" i="17" s="1"/>
  <c r="P363" i="17" s="1"/>
  <c r="J134" i="17"/>
  <c r="J312" i="17"/>
  <c r="J351" i="17"/>
  <c r="J344" i="17" s="1"/>
  <c r="M405" i="17"/>
  <c r="M402" i="17" s="1"/>
  <c r="K402" i="17"/>
  <c r="F292" i="17"/>
  <c r="F98" i="17"/>
  <c r="F97" i="17" s="1"/>
  <c r="F537" i="17"/>
  <c r="F562" i="17"/>
  <c r="H57" i="17"/>
  <c r="H405" i="17"/>
  <c r="H402" i="17" s="1"/>
  <c r="F402" i="17"/>
  <c r="O13" i="17"/>
  <c r="O312" i="17"/>
  <c r="R410" i="17"/>
  <c r="R409" i="17" s="1"/>
  <c r="P409" i="17"/>
  <c r="R428" i="17"/>
  <c r="O470" i="17"/>
  <c r="K152" i="17"/>
  <c r="M235" i="17"/>
  <c r="M346" i="17"/>
  <c r="M176" i="17"/>
  <c r="R135" i="17"/>
  <c r="R176" i="17"/>
  <c r="R288" i="17"/>
  <c r="R553" i="17"/>
  <c r="F51" i="17"/>
  <c r="F26" i="17"/>
  <c r="F306" i="17"/>
  <c r="H389" i="17"/>
  <c r="H428" i="17"/>
  <c r="K131" i="17"/>
  <c r="F194" i="17"/>
  <c r="F14" i="17"/>
  <c r="F184" i="17"/>
  <c r="F359" i="17"/>
  <c r="H577" i="17"/>
  <c r="P335" i="17"/>
  <c r="P349" i="17"/>
  <c r="P357" i="17"/>
  <c r="R445" i="17"/>
  <c r="F18" i="17"/>
  <c r="H19" i="17"/>
  <c r="H18" i="17" s="1"/>
  <c r="F131" i="17"/>
  <c r="H132" i="17"/>
  <c r="H131" i="17" s="1"/>
  <c r="F162" i="17"/>
  <c r="F159" i="17" s="1"/>
  <c r="H163" i="17"/>
  <c r="H162" i="17" s="1"/>
  <c r="H159" i="17" s="1"/>
  <c r="F190" i="17"/>
  <c r="H191" i="17"/>
  <c r="H190" i="17" s="1"/>
  <c r="F213" i="17"/>
  <c r="H214" i="17"/>
  <c r="H213" i="17" s="1"/>
  <c r="F228" i="17"/>
  <c r="F227" i="17" s="1"/>
  <c r="H229" i="17"/>
  <c r="H228" i="17" s="1"/>
  <c r="H227" i="17" s="1"/>
  <c r="F238" i="17"/>
  <c r="H239" i="17"/>
  <c r="H238" i="17" s="1"/>
  <c r="F250" i="17"/>
  <c r="H251" i="17"/>
  <c r="H250" i="17" s="1"/>
  <c r="F270" i="17"/>
  <c r="F269" i="17" s="1"/>
  <c r="H271" i="17"/>
  <c r="H270" i="17" s="1"/>
  <c r="H269" i="17" s="1"/>
  <c r="F301" i="17"/>
  <c r="H302" i="17"/>
  <c r="H301" i="17" s="1"/>
  <c r="F317" i="17"/>
  <c r="F312" i="17" s="1"/>
  <c r="H318" i="17"/>
  <c r="H317" i="17" s="1"/>
  <c r="H312" i="17" s="1"/>
  <c r="F346" i="17"/>
  <c r="H347" i="17"/>
  <c r="H346" i="17" s="1"/>
  <c r="F355" i="17"/>
  <c r="H356" i="17"/>
  <c r="H355" i="17" s="1"/>
  <c r="F365" i="17"/>
  <c r="F364" i="17" s="1"/>
  <c r="F363" i="17" s="1"/>
  <c r="H367" i="17"/>
  <c r="F415" i="17"/>
  <c r="H416" i="17"/>
  <c r="H415" i="17" s="1"/>
  <c r="F438" i="17"/>
  <c r="H439" i="17"/>
  <c r="H438" i="17" s="1"/>
  <c r="F477" i="17"/>
  <c r="H478" i="17"/>
  <c r="H477" i="17" s="1"/>
  <c r="F532" i="17"/>
  <c r="H533" i="17"/>
  <c r="H532" i="17" s="1"/>
  <c r="F560" i="17"/>
  <c r="H561" i="17"/>
  <c r="H560" i="17" s="1"/>
  <c r="F568" i="17"/>
  <c r="H569" i="17"/>
  <c r="H568" i="17" s="1"/>
  <c r="F582" i="17"/>
  <c r="H583" i="17"/>
  <c r="H582" i="17" s="1"/>
  <c r="F613" i="17"/>
  <c r="H614" i="17"/>
  <c r="H613" i="17" s="1"/>
  <c r="P73" i="17"/>
  <c r="R74" i="17"/>
  <c r="R73" i="17" s="1"/>
  <c r="P145" i="17"/>
  <c r="P144" i="17" s="1"/>
  <c r="R146" i="17"/>
  <c r="R145" i="17" s="1"/>
  <c r="R144" i="17" s="1"/>
  <c r="P225" i="17"/>
  <c r="P224" i="17" s="1"/>
  <c r="R226" i="17"/>
  <c r="R225" i="17" s="1"/>
  <c r="R224" i="17" s="1"/>
  <c r="P232" i="17"/>
  <c r="P231" i="17" s="1"/>
  <c r="R233" i="17"/>
  <c r="R232" i="17" s="1"/>
  <c r="R231" i="17" s="1"/>
  <c r="P242" i="17"/>
  <c r="R243" i="17"/>
  <c r="R242" i="17" s="1"/>
  <c r="P248" i="17"/>
  <c r="R249" i="17"/>
  <c r="R248" i="17" s="1"/>
  <c r="P270" i="17"/>
  <c r="P269" i="17" s="1"/>
  <c r="R271" i="17"/>
  <c r="R270" i="17" s="1"/>
  <c r="R269" i="17" s="1"/>
  <c r="P377" i="17"/>
  <c r="R378" i="17"/>
  <c r="R377" i="17" s="1"/>
  <c r="P438" i="17"/>
  <c r="R439" i="17"/>
  <c r="R438" i="17" s="1"/>
  <c r="P475" i="17"/>
  <c r="R476" i="17"/>
  <c r="R475" i="17" s="1"/>
  <c r="P480" i="17"/>
  <c r="R481" i="17"/>
  <c r="R480" i="17" s="1"/>
  <c r="P491" i="17"/>
  <c r="R492" i="17"/>
  <c r="R491" i="17" s="1"/>
  <c r="P630" i="17"/>
  <c r="R631" i="17"/>
  <c r="R630" i="17" s="1"/>
  <c r="K20" i="17"/>
  <c r="M21" i="17"/>
  <c r="M20" i="17" s="1"/>
  <c r="K49" i="17"/>
  <c r="M50" i="17"/>
  <c r="M49" i="17" s="1"/>
  <c r="K213" i="17"/>
  <c r="M214" i="17"/>
  <c r="M213" i="17" s="1"/>
  <c r="K248" i="17"/>
  <c r="M249" i="17"/>
  <c r="M248" i="17" s="1"/>
  <c r="K355" i="17"/>
  <c r="M356" i="17"/>
  <c r="M355" i="17" s="1"/>
  <c r="K386" i="17"/>
  <c r="M388" i="17"/>
  <c r="M386" i="17" s="1"/>
  <c r="K445" i="17"/>
  <c r="M446" i="17"/>
  <c r="M445" i="17" s="1"/>
  <c r="K505" i="17"/>
  <c r="M506" i="17"/>
  <c r="M505" i="17" s="1"/>
  <c r="K519" i="17"/>
  <c r="K518" i="17" s="1"/>
  <c r="K517" i="17" s="1"/>
  <c r="M520" i="17"/>
  <c r="M519" i="17" s="1"/>
  <c r="M518" i="17" s="1"/>
  <c r="M517" i="17" s="1"/>
  <c r="K532" i="17"/>
  <c r="M533" i="17"/>
  <c r="M532" i="17" s="1"/>
  <c r="K539" i="17"/>
  <c r="M540" i="17"/>
  <c r="M539" i="17" s="1"/>
  <c r="K606" i="17"/>
  <c r="M607" i="17"/>
  <c r="M606" i="17" s="1"/>
  <c r="K613" i="17"/>
  <c r="M614" i="17"/>
  <c r="M613" i="17" s="1"/>
  <c r="F281" i="17"/>
  <c r="F280" i="17" s="1"/>
  <c r="F152" i="17"/>
  <c r="H153" i="17"/>
  <c r="H152" i="17" s="1"/>
  <c r="F172" i="17"/>
  <c r="F171" i="17" s="1"/>
  <c r="H173" i="17"/>
  <c r="H172" i="17" s="1"/>
  <c r="H171" i="17" s="1"/>
  <c r="F192" i="17"/>
  <c r="H193" i="17"/>
  <c r="H192" i="17" s="1"/>
  <c r="F215" i="17"/>
  <c r="H216" i="17"/>
  <c r="H215" i="17" s="1"/>
  <c r="F242" i="17"/>
  <c r="H243" i="17"/>
  <c r="H242" i="17" s="1"/>
  <c r="F252" i="17"/>
  <c r="H253" i="17"/>
  <c r="H252" i="17" s="1"/>
  <c r="H247" i="17" s="1"/>
  <c r="F273" i="17"/>
  <c r="H274" i="17"/>
  <c r="H273" i="17" s="1"/>
  <c r="F284" i="17"/>
  <c r="F283" i="17" s="1"/>
  <c r="H285" i="17"/>
  <c r="H284" i="17" s="1"/>
  <c r="H283" i="17" s="1"/>
  <c r="H279" i="17" s="1"/>
  <c r="F303" i="17"/>
  <c r="H304" i="17"/>
  <c r="H303" i="17" s="1"/>
  <c r="F333" i="17"/>
  <c r="H334" i="17"/>
  <c r="H333" i="17" s="1"/>
  <c r="F357" i="17"/>
  <c r="H358" i="17"/>
  <c r="H357" i="17" s="1"/>
  <c r="F480" i="17"/>
  <c r="H481" i="17"/>
  <c r="H480" i="17" s="1"/>
  <c r="H479" i="17" s="1"/>
  <c r="F570" i="17"/>
  <c r="H571" i="17"/>
  <c r="H570" i="17" s="1"/>
  <c r="F604" i="17"/>
  <c r="H605" i="17"/>
  <c r="H604" i="17" s="1"/>
  <c r="F638" i="17"/>
  <c r="H639" i="17"/>
  <c r="H638" i="17" s="1"/>
  <c r="P14" i="17"/>
  <c r="R15" i="17"/>
  <c r="R14" i="17" s="1"/>
  <c r="P47" i="17"/>
  <c r="R48" i="17"/>
  <c r="R47" i="17" s="1"/>
  <c r="P66" i="17"/>
  <c r="R67" i="17"/>
  <c r="R66" i="17" s="1"/>
  <c r="P93" i="17"/>
  <c r="R94" i="17"/>
  <c r="R93" i="17" s="1"/>
  <c r="P117" i="17"/>
  <c r="R118" i="17"/>
  <c r="R117" i="17" s="1"/>
  <c r="P180" i="17"/>
  <c r="R181" i="17"/>
  <c r="R180" i="17" s="1"/>
  <c r="P190" i="17"/>
  <c r="R191" i="17"/>
  <c r="R190" i="17" s="1"/>
  <c r="P194" i="17"/>
  <c r="R195" i="17"/>
  <c r="R194" i="17" s="1"/>
  <c r="P209" i="17"/>
  <c r="R210" i="17"/>
  <c r="R209" i="17" s="1"/>
  <c r="P213" i="17"/>
  <c r="R214" i="17"/>
  <c r="R213" i="17" s="1"/>
  <c r="P238" i="17"/>
  <c r="R239" i="17"/>
  <c r="R238" i="17" s="1"/>
  <c r="P281" i="17"/>
  <c r="P280" i="17" s="1"/>
  <c r="R282" i="17"/>
  <c r="R281" i="17" s="1"/>
  <c r="R280" i="17" s="1"/>
  <c r="P292" i="17"/>
  <c r="R293" i="17"/>
  <c r="R292" i="17" s="1"/>
  <c r="P303" i="17"/>
  <c r="R304" i="17"/>
  <c r="R303" i="17" s="1"/>
  <c r="P324" i="17"/>
  <c r="R325" i="17"/>
  <c r="R324" i="17" s="1"/>
  <c r="P499" i="17"/>
  <c r="R500" i="17"/>
  <c r="R499" i="17" s="1"/>
  <c r="P503" i="17"/>
  <c r="R504" i="17"/>
  <c r="R503" i="17" s="1"/>
  <c r="P509" i="17"/>
  <c r="R510" i="17"/>
  <c r="R509" i="17" s="1"/>
  <c r="P524" i="17"/>
  <c r="P523" i="17" s="1"/>
  <c r="P522" i="17" s="1"/>
  <c r="R525" i="17"/>
  <c r="R524" i="17" s="1"/>
  <c r="R523" i="17" s="1"/>
  <c r="R522" i="17" s="1"/>
  <c r="P530" i="17"/>
  <c r="R531" i="17"/>
  <c r="R530" i="17" s="1"/>
  <c r="P537" i="17"/>
  <c r="R538" i="17"/>
  <c r="R537" i="17" s="1"/>
  <c r="P543" i="17"/>
  <c r="P542" i="17" s="1"/>
  <c r="P541" i="17" s="1"/>
  <c r="R544" i="17"/>
  <c r="R543" i="17" s="1"/>
  <c r="R542" i="17" s="1"/>
  <c r="R541" i="17" s="1"/>
  <c r="P558" i="17"/>
  <c r="R559" i="17"/>
  <c r="R558" i="17" s="1"/>
  <c r="P562" i="17"/>
  <c r="R563" i="17"/>
  <c r="R562" i="17" s="1"/>
  <c r="P566" i="17"/>
  <c r="R567" i="17"/>
  <c r="R566" i="17" s="1"/>
  <c r="P570" i="17"/>
  <c r="R571" i="17"/>
  <c r="R570" i="17" s="1"/>
  <c r="P582" i="17"/>
  <c r="R583" i="17"/>
  <c r="R582" i="17" s="1"/>
  <c r="P586" i="17"/>
  <c r="R587" i="17"/>
  <c r="R586" i="17" s="1"/>
  <c r="P632" i="17"/>
  <c r="R633" i="17"/>
  <c r="R632" i="17" s="1"/>
  <c r="K53" i="17"/>
  <c r="M54" i="17"/>
  <c r="M53" i="17" s="1"/>
  <c r="K73" i="17"/>
  <c r="M74" i="17"/>
  <c r="M73" i="17" s="1"/>
  <c r="M77" i="17"/>
  <c r="K93" i="17"/>
  <c r="M94" i="17"/>
  <c r="M93" i="17" s="1"/>
  <c r="K98" i="17"/>
  <c r="K97" i="17" s="1"/>
  <c r="M99" i="17"/>
  <c r="M98" i="17" s="1"/>
  <c r="M97" i="17" s="1"/>
  <c r="K186" i="17"/>
  <c r="M187" i="17"/>
  <c r="M186" i="17" s="1"/>
  <c r="K228" i="17"/>
  <c r="K227" i="17" s="1"/>
  <c r="M229" i="17"/>
  <c r="M228" i="17" s="1"/>
  <c r="M227" i="17" s="1"/>
  <c r="K266" i="17"/>
  <c r="K265" i="17" s="1"/>
  <c r="K264" i="17" s="1"/>
  <c r="M267" i="17"/>
  <c r="M266" i="17" s="1"/>
  <c r="M265" i="17" s="1"/>
  <c r="M264" i="17" s="1"/>
  <c r="K273" i="17"/>
  <c r="M274" i="17"/>
  <c r="M273" i="17" s="1"/>
  <c r="K277" i="17"/>
  <c r="M278" i="17"/>
  <c r="M277" i="17" s="1"/>
  <c r="K284" i="17"/>
  <c r="K283" i="17" s="1"/>
  <c r="M285" i="17"/>
  <c r="M284" i="17" s="1"/>
  <c r="M283" i="17" s="1"/>
  <c r="K297" i="17"/>
  <c r="M298" i="17"/>
  <c r="M297" i="17" s="1"/>
  <c r="K301" i="17"/>
  <c r="M302" i="17"/>
  <c r="M301" i="17" s="1"/>
  <c r="K306" i="17"/>
  <c r="M307" i="17"/>
  <c r="M306" i="17" s="1"/>
  <c r="K310" i="17"/>
  <c r="M311" i="17"/>
  <c r="M310" i="17" s="1"/>
  <c r="K317" i="17"/>
  <c r="M318" i="17"/>
  <c r="M317" i="17" s="1"/>
  <c r="K326" i="17"/>
  <c r="M327" i="17"/>
  <c r="M326" i="17" s="1"/>
  <c r="K331" i="17"/>
  <c r="M332" i="17"/>
  <c r="M331" i="17" s="1"/>
  <c r="K335" i="17"/>
  <c r="M336" i="17"/>
  <c r="M335" i="17" s="1"/>
  <c r="K352" i="17"/>
  <c r="M353" i="17"/>
  <c r="M352" i="17" s="1"/>
  <c r="M410" i="17"/>
  <c r="M409" i="17" s="1"/>
  <c r="K415" i="17"/>
  <c r="M416" i="17"/>
  <c r="M415" i="17" s="1"/>
  <c r="K420" i="17"/>
  <c r="M421" i="17"/>
  <c r="M420" i="17" s="1"/>
  <c r="K452" i="17"/>
  <c r="M453" i="17"/>
  <c r="M452" i="17" s="1"/>
  <c r="M460" i="17"/>
  <c r="M456" i="17" s="1"/>
  <c r="K475" i="17"/>
  <c r="M476" i="17"/>
  <c r="M475" i="17" s="1"/>
  <c r="K480" i="17"/>
  <c r="M481" i="17"/>
  <c r="M480" i="17" s="1"/>
  <c r="K491" i="17"/>
  <c r="M492" i="17"/>
  <c r="M491" i="17" s="1"/>
  <c r="K558" i="17"/>
  <c r="M559" i="17"/>
  <c r="M558" i="17" s="1"/>
  <c r="K562" i="17"/>
  <c r="M563" i="17"/>
  <c r="M562" i="17" s="1"/>
  <c r="K566" i="17"/>
  <c r="M567" i="17"/>
  <c r="M566" i="17" s="1"/>
  <c r="K570" i="17"/>
  <c r="M571" i="17"/>
  <c r="M570" i="17" s="1"/>
  <c r="K582" i="17"/>
  <c r="M583" i="17"/>
  <c r="M582" i="17" s="1"/>
  <c r="K586" i="17"/>
  <c r="M587" i="17"/>
  <c r="M586" i="17" s="1"/>
  <c r="K630" i="17"/>
  <c r="M631" i="17"/>
  <c r="M630" i="17" s="1"/>
  <c r="K638" i="17"/>
  <c r="M639" i="17"/>
  <c r="M638" i="17" s="1"/>
  <c r="F73" i="17"/>
  <c r="F95" i="17"/>
  <c r="F418" i="17"/>
  <c r="F443" i="17"/>
  <c r="F519" i="17"/>
  <c r="F518" i="17" s="1"/>
  <c r="F517" i="17" s="1"/>
  <c r="E623" i="17"/>
  <c r="F37" i="17"/>
  <c r="H38" i="17"/>
  <c r="H37" i="17" s="1"/>
  <c r="F64" i="17"/>
  <c r="H65" i="17"/>
  <c r="H64" i="17" s="1"/>
  <c r="H77" i="17"/>
  <c r="F91" i="17"/>
  <c r="H92" i="17"/>
  <c r="H91" i="17" s="1"/>
  <c r="F103" i="17"/>
  <c r="H104" i="17"/>
  <c r="H103" i="17" s="1"/>
  <c r="F110" i="17"/>
  <c r="H111" i="17"/>
  <c r="H110" i="17" s="1"/>
  <c r="F127" i="17"/>
  <c r="H128" i="17"/>
  <c r="H127" i="17" s="1"/>
  <c r="H135" i="17"/>
  <c r="F142" i="17"/>
  <c r="H143" i="17"/>
  <c r="H142" i="17" s="1"/>
  <c r="F154" i="17"/>
  <c r="H155" i="17"/>
  <c r="H154" i="17" s="1"/>
  <c r="H176" i="17"/>
  <c r="F209" i="17"/>
  <c r="H210" i="17"/>
  <c r="H209" i="17" s="1"/>
  <c r="H235" i="17"/>
  <c r="F244" i="17"/>
  <c r="H245" i="17"/>
  <c r="H244" i="17" s="1"/>
  <c r="F255" i="17"/>
  <c r="F254" i="17" s="1"/>
  <c r="H256" i="17"/>
  <c r="H255" i="17" s="1"/>
  <c r="H254" i="17" s="1"/>
  <c r="H288" i="17"/>
  <c r="F297" i="17"/>
  <c r="H298" i="17"/>
  <c r="H297" i="17" s="1"/>
  <c r="F326" i="17"/>
  <c r="H327" i="17"/>
  <c r="H326" i="17" s="1"/>
  <c r="F335" i="17"/>
  <c r="H336" i="17"/>
  <c r="H335" i="17" s="1"/>
  <c r="H352" i="17"/>
  <c r="F386" i="17"/>
  <c r="H388" i="17"/>
  <c r="H386" i="17" s="1"/>
  <c r="H392" i="17"/>
  <c r="H410" i="17"/>
  <c r="H409" i="17" s="1"/>
  <c r="F420" i="17"/>
  <c r="F417" i="17" s="1"/>
  <c r="H421" i="17"/>
  <c r="H420" i="17" s="1"/>
  <c r="H417" i="17" s="1"/>
  <c r="H445" i="17"/>
  <c r="F471" i="17"/>
  <c r="H472" i="17"/>
  <c r="H471" i="17" s="1"/>
  <c r="F505" i="17"/>
  <c r="H506" i="17"/>
  <c r="H505" i="17" s="1"/>
  <c r="F528" i="17"/>
  <c r="F527" i="17" s="1"/>
  <c r="H529" i="17"/>
  <c r="H528" i="17" s="1"/>
  <c r="F539" i="17"/>
  <c r="F536" i="17" s="1"/>
  <c r="H540" i="17"/>
  <c r="H539" i="17" s="1"/>
  <c r="H536" i="17" s="1"/>
  <c r="F566" i="17"/>
  <c r="H567" i="17"/>
  <c r="H566" i="17" s="1"/>
  <c r="F572" i="17"/>
  <c r="H573" i="17"/>
  <c r="H572" i="17" s="1"/>
  <c r="F586" i="17"/>
  <c r="H587" i="17"/>
  <c r="H586" i="17" s="1"/>
  <c r="F593" i="17"/>
  <c r="H594" i="17"/>
  <c r="H593" i="17" s="1"/>
  <c r="F606" i="17"/>
  <c r="H607" i="17"/>
  <c r="H606" i="17" s="1"/>
  <c r="H618" i="17"/>
  <c r="F342" i="17"/>
  <c r="H343" i="17"/>
  <c r="H342" i="17" s="1"/>
  <c r="P75" i="17"/>
  <c r="P142" i="17"/>
  <c r="R143" i="17"/>
  <c r="R142" i="17" s="1"/>
  <c r="P186" i="17"/>
  <c r="R187" i="17"/>
  <c r="R186" i="17" s="1"/>
  <c r="P228" i="17"/>
  <c r="P227" i="17" s="1"/>
  <c r="R229" i="17"/>
  <c r="R228" i="17" s="1"/>
  <c r="R227" i="17" s="1"/>
  <c r="R235" i="17"/>
  <c r="P244" i="17"/>
  <c r="R245" i="17"/>
  <c r="R244" i="17" s="1"/>
  <c r="P250" i="17"/>
  <c r="R251" i="17"/>
  <c r="R250" i="17" s="1"/>
  <c r="P266" i="17"/>
  <c r="P265" i="17" s="1"/>
  <c r="P264" i="17" s="1"/>
  <c r="R267" i="17"/>
  <c r="R266" i="17" s="1"/>
  <c r="R265" i="17" s="1"/>
  <c r="R264" i="17" s="1"/>
  <c r="P273" i="17"/>
  <c r="P272" i="17" s="1"/>
  <c r="R274" i="17"/>
  <c r="R273" i="17" s="1"/>
  <c r="P333" i="17"/>
  <c r="R334" i="17"/>
  <c r="R333" i="17" s="1"/>
  <c r="R330" i="17" s="1"/>
  <c r="R346" i="17"/>
  <c r="R345" i="17" s="1"/>
  <c r="P355" i="17"/>
  <c r="R356" i="17"/>
  <c r="R355" i="17" s="1"/>
  <c r="P379" i="17"/>
  <c r="R380" i="17"/>
  <c r="R379" i="17" s="1"/>
  <c r="R389" i="17"/>
  <c r="O417" i="17"/>
  <c r="P443" i="17"/>
  <c r="R444" i="17"/>
  <c r="R443" i="17" s="1"/>
  <c r="R460" i="17"/>
  <c r="R456" i="17" s="1"/>
  <c r="P477" i="17"/>
  <c r="R478" i="17"/>
  <c r="R477" i="17" s="1"/>
  <c r="P482" i="17"/>
  <c r="R483" i="17"/>
  <c r="R482" i="17" s="1"/>
  <c r="R496" i="17"/>
  <c r="P604" i="17"/>
  <c r="R605" i="17"/>
  <c r="R604" i="17" s="1"/>
  <c r="P611" i="17"/>
  <c r="R612" i="17"/>
  <c r="R611" i="17" s="1"/>
  <c r="O623" i="17"/>
  <c r="P628" i="17"/>
  <c r="R629" i="17"/>
  <c r="R628" i="17" s="1"/>
  <c r="P638" i="17"/>
  <c r="R639" i="17"/>
  <c r="R638" i="17" s="1"/>
  <c r="K14" i="17"/>
  <c r="M15" i="17"/>
  <c r="M14" i="17" s="1"/>
  <c r="K18" i="17"/>
  <c r="M19" i="17"/>
  <c r="M18" i="17" s="1"/>
  <c r="K24" i="17"/>
  <c r="M25" i="17"/>
  <c r="M24" i="17" s="1"/>
  <c r="K37" i="17"/>
  <c r="M38" i="17"/>
  <c r="M37" i="17" s="1"/>
  <c r="K47" i="17"/>
  <c r="M48" i="17"/>
  <c r="M47" i="17" s="1"/>
  <c r="M46" i="17" s="1"/>
  <c r="K51" i="17"/>
  <c r="K66" i="17"/>
  <c r="M67" i="17"/>
  <c r="M66" i="17" s="1"/>
  <c r="K110" i="17"/>
  <c r="M111" i="17"/>
  <c r="M110" i="17" s="1"/>
  <c r="K117" i="17"/>
  <c r="M118" i="17"/>
  <c r="M117" i="17" s="1"/>
  <c r="K127" i="17"/>
  <c r="M128" i="17"/>
  <c r="M127" i="17" s="1"/>
  <c r="M135" i="17"/>
  <c r="K140" i="17"/>
  <c r="M141" i="17"/>
  <c r="M140" i="17" s="1"/>
  <c r="K145" i="17"/>
  <c r="K144" i="17" s="1"/>
  <c r="M146" i="17"/>
  <c r="M145" i="17" s="1"/>
  <c r="M144" i="17" s="1"/>
  <c r="K156" i="17"/>
  <c r="M157" i="17"/>
  <c r="M156" i="17" s="1"/>
  <c r="K172" i="17"/>
  <c r="K171" i="17" s="1"/>
  <c r="M173" i="17"/>
  <c r="M172" i="17" s="1"/>
  <c r="M171" i="17" s="1"/>
  <c r="K192" i="17"/>
  <c r="M193" i="17"/>
  <c r="M192" i="17" s="1"/>
  <c r="K207" i="17"/>
  <c r="M208" i="17"/>
  <c r="M207" i="17" s="1"/>
  <c r="K211" i="17"/>
  <c r="M212" i="17"/>
  <c r="M211" i="17" s="1"/>
  <c r="K215" i="17"/>
  <c r="M216" i="17"/>
  <c r="M215" i="17" s="1"/>
  <c r="K244" i="17"/>
  <c r="M245" i="17"/>
  <c r="M244" i="17" s="1"/>
  <c r="K250" i="17"/>
  <c r="M251" i="17"/>
  <c r="M250" i="17" s="1"/>
  <c r="K255" i="17"/>
  <c r="K254" i="17" s="1"/>
  <c r="M256" i="17"/>
  <c r="M255" i="17" s="1"/>
  <c r="M254" i="17" s="1"/>
  <c r="K357" i="17"/>
  <c r="M358" i="17"/>
  <c r="M357" i="17" s="1"/>
  <c r="M392" i="17"/>
  <c r="K443" i="17"/>
  <c r="M444" i="17"/>
  <c r="M443" i="17" s="1"/>
  <c r="K499" i="17"/>
  <c r="M500" i="17"/>
  <c r="M499" i="17" s="1"/>
  <c r="K503" i="17"/>
  <c r="M504" i="17"/>
  <c r="M503" i="17" s="1"/>
  <c r="K509" i="17"/>
  <c r="M510" i="17"/>
  <c r="M509" i="17" s="1"/>
  <c r="K515" i="17"/>
  <c r="K514" i="17" s="1"/>
  <c r="K513" i="17" s="1"/>
  <c r="M516" i="17"/>
  <c r="M515" i="17" s="1"/>
  <c r="M514" i="17" s="1"/>
  <c r="M513" i="17" s="1"/>
  <c r="K524" i="17"/>
  <c r="K523" i="17" s="1"/>
  <c r="K522" i="17" s="1"/>
  <c r="M525" i="17"/>
  <c r="M524" i="17" s="1"/>
  <c r="M523" i="17" s="1"/>
  <c r="M522" i="17" s="1"/>
  <c r="K530" i="17"/>
  <c r="M531" i="17"/>
  <c r="M530" i="17" s="1"/>
  <c r="K537" i="17"/>
  <c r="M538" i="17"/>
  <c r="M537" i="17" s="1"/>
  <c r="K543" i="17"/>
  <c r="K542" i="17" s="1"/>
  <c r="K541" i="17" s="1"/>
  <c r="M544" i="17"/>
  <c r="M543" i="17" s="1"/>
  <c r="M542" i="17" s="1"/>
  <c r="M541" i="17" s="1"/>
  <c r="K604" i="17"/>
  <c r="M605" i="17"/>
  <c r="M604" i="17" s="1"/>
  <c r="K611" i="17"/>
  <c r="M612" i="17"/>
  <c r="M611" i="17" s="1"/>
  <c r="J623" i="17"/>
  <c r="K122" i="17"/>
  <c r="M123" i="17"/>
  <c r="M122" i="17" s="1"/>
  <c r="K196" i="17"/>
  <c r="M197" i="17"/>
  <c r="M196" i="17" s="1"/>
  <c r="K371" i="17"/>
  <c r="M372" i="17"/>
  <c r="M371" i="17" s="1"/>
  <c r="K396" i="17"/>
  <c r="M397" i="17"/>
  <c r="M396" i="17" s="1"/>
  <c r="K398" i="17"/>
  <c r="M399" i="17"/>
  <c r="M398" i="17" s="1"/>
  <c r="F47" i="17"/>
  <c r="H48" i="17"/>
  <c r="H47" i="17" s="1"/>
  <c r="F628" i="17"/>
  <c r="H629" i="17"/>
  <c r="H628" i="17" s="1"/>
  <c r="P140" i="17"/>
  <c r="R141" i="17"/>
  <c r="R140" i="17" s="1"/>
  <c r="P184" i="17"/>
  <c r="R185" i="17"/>
  <c r="R184" i="17" s="1"/>
  <c r="P486" i="17"/>
  <c r="R487" i="17"/>
  <c r="R486" i="17" s="1"/>
  <c r="P606" i="17"/>
  <c r="R607" i="17"/>
  <c r="R606" i="17" s="1"/>
  <c r="P613" i="17"/>
  <c r="R614" i="17"/>
  <c r="R613" i="17" s="1"/>
  <c r="P626" i="17"/>
  <c r="R627" i="17"/>
  <c r="R626" i="17" s="1"/>
  <c r="K16" i="17"/>
  <c r="M17" i="17"/>
  <c r="M16" i="17" s="1"/>
  <c r="K26" i="17"/>
  <c r="M27" i="17"/>
  <c r="M26" i="17" s="1"/>
  <c r="K39" i="17"/>
  <c r="M40" i="17"/>
  <c r="M39" i="17" s="1"/>
  <c r="K64" i="17"/>
  <c r="M65" i="17"/>
  <c r="M64" i="17" s="1"/>
  <c r="K112" i="17"/>
  <c r="M113" i="17"/>
  <c r="M112" i="17" s="1"/>
  <c r="K119" i="17"/>
  <c r="M120" i="17"/>
  <c r="M119" i="17" s="1"/>
  <c r="K129" i="17"/>
  <c r="M130" i="17"/>
  <c r="M129" i="17" s="1"/>
  <c r="K142" i="17"/>
  <c r="M143" i="17"/>
  <c r="M142" i="17" s="1"/>
  <c r="K154" i="17"/>
  <c r="M155" i="17"/>
  <c r="M154" i="17" s="1"/>
  <c r="K162" i="17"/>
  <c r="K159" i="17" s="1"/>
  <c r="M163" i="17"/>
  <c r="M162" i="17" s="1"/>
  <c r="M159" i="17" s="1"/>
  <c r="K180" i="17"/>
  <c r="M181" i="17"/>
  <c r="M180" i="17" s="1"/>
  <c r="K190" i="17"/>
  <c r="M191" i="17"/>
  <c r="M190" i="17" s="1"/>
  <c r="K194" i="17"/>
  <c r="M195" i="17"/>
  <c r="M194" i="17" s="1"/>
  <c r="K209" i="17"/>
  <c r="M210" i="17"/>
  <c r="M209" i="17" s="1"/>
  <c r="K242" i="17"/>
  <c r="M243" i="17"/>
  <c r="M242" i="17" s="1"/>
  <c r="K252" i="17"/>
  <c r="M253" i="17"/>
  <c r="M252" i="17" s="1"/>
  <c r="K359" i="17"/>
  <c r="M360" i="17"/>
  <c r="M359" i="17" s="1"/>
  <c r="K377" i="17"/>
  <c r="K376" i="17" s="1"/>
  <c r="M378" i="17"/>
  <c r="M377" i="17" s="1"/>
  <c r="M376" i="17" s="1"/>
  <c r="K438" i="17"/>
  <c r="M439" i="17"/>
  <c r="M438" i="17" s="1"/>
  <c r="K501" i="17"/>
  <c r="M502" i="17"/>
  <c r="M501" i="17" s="1"/>
  <c r="K511" i="17"/>
  <c r="M512" i="17"/>
  <c r="M511" i="17" s="1"/>
  <c r="K528" i="17"/>
  <c r="K527" i="17" s="1"/>
  <c r="M529" i="17"/>
  <c r="M528" i="17" s="1"/>
  <c r="M527" i="17" s="1"/>
  <c r="K577" i="17"/>
  <c r="M578" i="17"/>
  <c r="M577" i="17" s="1"/>
  <c r="F449" i="17"/>
  <c r="F448" i="17" s="1"/>
  <c r="F20" i="17"/>
  <c r="H21" i="17"/>
  <c r="H20" i="17" s="1"/>
  <c r="F49" i="17"/>
  <c r="H50" i="17"/>
  <c r="H49" i="17" s="1"/>
  <c r="F75" i="17"/>
  <c r="H76" i="17"/>
  <c r="H75" i="17" s="1"/>
  <c r="F119" i="17"/>
  <c r="H120" i="17"/>
  <c r="H119" i="17" s="1"/>
  <c r="H116" i="17" s="1"/>
  <c r="F140" i="17"/>
  <c r="H141" i="17"/>
  <c r="H140" i="17" s="1"/>
  <c r="F180" i="17"/>
  <c r="H181" i="17"/>
  <c r="H180" i="17" s="1"/>
  <c r="F207" i="17"/>
  <c r="H208" i="17"/>
  <c r="H207" i="17" s="1"/>
  <c r="F232" i="17"/>
  <c r="F231" i="17" s="1"/>
  <c r="H233" i="17"/>
  <c r="H232" i="17" s="1"/>
  <c r="H231" i="17" s="1"/>
  <c r="H287" i="17"/>
  <c r="H286" i="17" s="1"/>
  <c r="F324" i="17"/>
  <c r="H325" i="17"/>
  <c r="H324" i="17" s="1"/>
  <c r="F349" i="17"/>
  <c r="H350" i="17"/>
  <c r="H349" i="17" s="1"/>
  <c r="F379" i="17"/>
  <c r="H380" i="17"/>
  <c r="H379" i="17" s="1"/>
  <c r="F524" i="17"/>
  <c r="F523" i="17" s="1"/>
  <c r="F522" i="17" s="1"/>
  <c r="H525" i="17"/>
  <c r="H524" i="17" s="1"/>
  <c r="H523" i="17" s="1"/>
  <c r="H522" i="17" s="1"/>
  <c r="F584" i="17"/>
  <c r="H585" i="17"/>
  <c r="H584" i="17" s="1"/>
  <c r="P18" i="17"/>
  <c r="R19" i="17"/>
  <c r="R18" i="17" s="1"/>
  <c r="P24" i="17"/>
  <c r="R25" i="17"/>
  <c r="R24" i="17" s="1"/>
  <c r="P37" i="17"/>
  <c r="R38" i="17"/>
  <c r="R37" i="17" s="1"/>
  <c r="P51" i="17"/>
  <c r="R52" i="17"/>
  <c r="R51" i="17" s="1"/>
  <c r="R77" i="17"/>
  <c r="P98" i="17"/>
  <c r="P97" i="17" s="1"/>
  <c r="R99" i="17"/>
  <c r="R98" i="17" s="1"/>
  <c r="R97" i="17" s="1"/>
  <c r="P110" i="17"/>
  <c r="R111" i="17"/>
  <c r="R110" i="17" s="1"/>
  <c r="P127" i="17"/>
  <c r="R128" i="17"/>
  <c r="R127" i="17" s="1"/>
  <c r="P131" i="17"/>
  <c r="R132" i="17"/>
  <c r="R131" i="17" s="1"/>
  <c r="P149" i="17"/>
  <c r="R151" i="17"/>
  <c r="R149" i="17" s="1"/>
  <c r="P154" i="17"/>
  <c r="R155" i="17"/>
  <c r="R154" i="17" s="1"/>
  <c r="P162" i="17"/>
  <c r="P159" i="17" s="1"/>
  <c r="R163" i="17"/>
  <c r="R162" i="17" s="1"/>
  <c r="R159" i="17" s="1"/>
  <c r="P299" i="17"/>
  <c r="R300" i="17"/>
  <c r="R299" i="17" s="1"/>
  <c r="P308" i="17"/>
  <c r="R309" i="17"/>
  <c r="R308" i="17" s="1"/>
  <c r="P315" i="17"/>
  <c r="R316" i="17"/>
  <c r="R315" i="17" s="1"/>
  <c r="P328" i="17"/>
  <c r="R329" i="17"/>
  <c r="R328" i="17" s="1"/>
  <c r="P340" i="17"/>
  <c r="R341" i="17"/>
  <c r="R340" i="17" s="1"/>
  <c r="R392" i="17"/>
  <c r="P415" i="17"/>
  <c r="R416" i="17"/>
  <c r="R415" i="17" s="1"/>
  <c r="P420" i="17"/>
  <c r="R421" i="17"/>
  <c r="R420" i="17" s="1"/>
  <c r="P452" i="17"/>
  <c r="R453" i="17"/>
  <c r="R452" i="17" s="1"/>
  <c r="R442" i="17" s="1"/>
  <c r="P515" i="17"/>
  <c r="P514" i="17" s="1"/>
  <c r="P513" i="17" s="1"/>
  <c r="R516" i="17"/>
  <c r="R515" i="17" s="1"/>
  <c r="R514" i="17" s="1"/>
  <c r="R513" i="17" s="1"/>
  <c r="K340" i="17"/>
  <c r="M341" i="17"/>
  <c r="M340" i="17" s="1"/>
  <c r="F491" i="17"/>
  <c r="F501" i="17"/>
  <c r="F39" i="17"/>
  <c r="H40" i="17"/>
  <c r="H39" i="17" s="1"/>
  <c r="F53" i="17"/>
  <c r="H54" i="17"/>
  <c r="H53" i="17" s="1"/>
  <c r="H46" i="17" s="1"/>
  <c r="F66" i="17"/>
  <c r="H67" i="17"/>
  <c r="H66" i="17" s="1"/>
  <c r="F105" i="17"/>
  <c r="H106" i="17"/>
  <c r="H105" i="17" s="1"/>
  <c r="F186" i="17"/>
  <c r="H187" i="17"/>
  <c r="H186" i="17" s="1"/>
  <c r="F277" i="17"/>
  <c r="F272" i="17" s="1"/>
  <c r="H278" i="17"/>
  <c r="H277" i="17" s="1"/>
  <c r="F299" i="17"/>
  <c r="F296" i="17" s="1"/>
  <c r="H300" i="17"/>
  <c r="H299" i="17" s="1"/>
  <c r="F308" i="17"/>
  <c r="H309" i="17"/>
  <c r="H308" i="17" s="1"/>
  <c r="F340" i="17"/>
  <c r="H341" i="17"/>
  <c r="H340" i="17" s="1"/>
  <c r="F413" i="17"/>
  <c r="H414" i="17"/>
  <c r="H413" i="17" s="1"/>
  <c r="F424" i="17"/>
  <c r="F423" i="17" s="1"/>
  <c r="F422" i="17" s="1"/>
  <c r="H425" i="17"/>
  <c r="H424" i="17" s="1"/>
  <c r="H423" i="17" s="1"/>
  <c r="H422" i="17" s="1"/>
  <c r="F475" i="17"/>
  <c r="H476" i="17"/>
  <c r="H475" i="17" s="1"/>
  <c r="H486" i="17"/>
  <c r="F499" i="17"/>
  <c r="H500" i="17"/>
  <c r="H499" i="17" s="1"/>
  <c r="F511" i="17"/>
  <c r="H512" i="17"/>
  <c r="H511" i="17" s="1"/>
  <c r="F530" i="17"/>
  <c r="H531" i="17"/>
  <c r="H530" i="17" s="1"/>
  <c r="H527" i="17" s="1"/>
  <c r="F543" i="17"/>
  <c r="F542" i="17" s="1"/>
  <c r="F541" i="17" s="1"/>
  <c r="H544" i="17"/>
  <c r="H543" i="17" s="1"/>
  <c r="H542" i="17" s="1"/>
  <c r="H541" i="17" s="1"/>
  <c r="F558" i="17"/>
  <c r="H559" i="17"/>
  <c r="H558" i="17" s="1"/>
  <c r="F564" i="17"/>
  <c r="H565" i="17"/>
  <c r="H564" i="17" s="1"/>
  <c r="H574" i="17"/>
  <c r="H589" i="17"/>
  <c r="H588" i="17" s="1"/>
  <c r="F626" i="17"/>
  <c r="H627" i="17"/>
  <c r="H626" i="17" s="1"/>
  <c r="F338" i="17"/>
  <c r="F337" i="17" s="1"/>
  <c r="H339" i="17"/>
  <c r="H338" i="17" s="1"/>
  <c r="P16" i="17"/>
  <c r="R17" i="17"/>
  <c r="R16" i="17" s="1"/>
  <c r="P20" i="17"/>
  <c r="R21" i="17"/>
  <c r="R20" i="17" s="1"/>
  <c r="P26" i="17"/>
  <c r="R27" i="17"/>
  <c r="R26" i="17" s="1"/>
  <c r="P39" i="17"/>
  <c r="R40" i="17"/>
  <c r="R39" i="17" s="1"/>
  <c r="P49" i="17"/>
  <c r="R50" i="17"/>
  <c r="R49" i="17" s="1"/>
  <c r="P53" i="17"/>
  <c r="P64" i="17"/>
  <c r="R65" i="17"/>
  <c r="R64" i="17" s="1"/>
  <c r="P91" i="17"/>
  <c r="R92" i="17"/>
  <c r="R91" i="17" s="1"/>
  <c r="P95" i="17"/>
  <c r="R96" i="17"/>
  <c r="R95" i="17" s="1"/>
  <c r="P103" i="17"/>
  <c r="R104" i="17"/>
  <c r="R103" i="17" s="1"/>
  <c r="P112" i="17"/>
  <c r="R113" i="17"/>
  <c r="R112" i="17" s="1"/>
  <c r="P119" i="17"/>
  <c r="R120" i="17"/>
  <c r="R119" i="17" s="1"/>
  <c r="P129" i="17"/>
  <c r="R130" i="17"/>
  <c r="R129" i="17" s="1"/>
  <c r="R126" i="17" s="1"/>
  <c r="P152" i="17"/>
  <c r="R153" i="17"/>
  <c r="R152" i="17" s="1"/>
  <c r="P156" i="17"/>
  <c r="R157" i="17"/>
  <c r="R156" i="17" s="1"/>
  <c r="P172" i="17"/>
  <c r="P171" i="17" s="1"/>
  <c r="R173" i="17"/>
  <c r="R172" i="17" s="1"/>
  <c r="R171" i="17" s="1"/>
  <c r="P192" i="17"/>
  <c r="R193" i="17"/>
  <c r="R192" i="17" s="1"/>
  <c r="P207" i="17"/>
  <c r="R208" i="17"/>
  <c r="R207" i="17" s="1"/>
  <c r="P211" i="17"/>
  <c r="R212" i="17"/>
  <c r="R211" i="17" s="1"/>
  <c r="P215" i="17"/>
  <c r="R216" i="17"/>
  <c r="R215" i="17" s="1"/>
  <c r="P255" i="17"/>
  <c r="P254" i="17" s="1"/>
  <c r="R256" i="17"/>
  <c r="R255" i="17" s="1"/>
  <c r="R254" i="17" s="1"/>
  <c r="P277" i="17"/>
  <c r="R278" i="17"/>
  <c r="R277" i="17" s="1"/>
  <c r="P284" i="17"/>
  <c r="P283" i="17" s="1"/>
  <c r="R285" i="17"/>
  <c r="R284" i="17" s="1"/>
  <c r="R283" i="17" s="1"/>
  <c r="P297" i="17"/>
  <c r="R298" i="17"/>
  <c r="R297" i="17" s="1"/>
  <c r="P301" i="17"/>
  <c r="R302" i="17"/>
  <c r="R301" i="17" s="1"/>
  <c r="P306" i="17"/>
  <c r="R307" i="17"/>
  <c r="R306" i="17" s="1"/>
  <c r="P310" i="17"/>
  <c r="R311" i="17"/>
  <c r="R310" i="17" s="1"/>
  <c r="P317" i="17"/>
  <c r="R318" i="17"/>
  <c r="R317" i="17" s="1"/>
  <c r="P326" i="17"/>
  <c r="R327" i="17"/>
  <c r="R326" i="17" s="1"/>
  <c r="P331" i="17"/>
  <c r="P338" i="17"/>
  <c r="R339" i="17"/>
  <c r="R338" i="17" s="1"/>
  <c r="P342" i="17"/>
  <c r="R343" i="17"/>
  <c r="R342" i="17" s="1"/>
  <c r="R352" i="17"/>
  <c r="P359" i="17"/>
  <c r="R360" i="17"/>
  <c r="R359" i="17" s="1"/>
  <c r="O376" i="17"/>
  <c r="P386" i="17"/>
  <c r="R388" i="17"/>
  <c r="R386" i="17" s="1"/>
  <c r="P413" i="17"/>
  <c r="R414" i="17"/>
  <c r="R413" i="17" s="1"/>
  <c r="P418" i="17"/>
  <c r="R419" i="17"/>
  <c r="R418" i="17" s="1"/>
  <c r="P424" i="17"/>
  <c r="P423" i="17" s="1"/>
  <c r="P422" i="17" s="1"/>
  <c r="R425" i="17"/>
  <c r="R424" i="17" s="1"/>
  <c r="R423" i="17" s="1"/>
  <c r="R422" i="17" s="1"/>
  <c r="P449" i="17"/>
  <c r="P448" i="17" s="1"/>
  <c r="R451" i="17"/>
  <c r="R449" i="17" s="1"/>
  <c r="R448" i="17" s="1"/>
  <c r="P501" i="17"/>
  <c r="R502" i="17"/>
  <c r="R501" i="17" s="1"/>
  <c r="P505" i="17"/>
  <c r="R506" i="17"/>
  <c r="R505" i="17" s="1"/>
  <c r="P511" i="17"/>
  <c r="P508" i="17" s="1"/>
  <c r="P507" i="17" s="1"/>
  <c r="R512" i="17"/>
  <c r="R511" i="17" s="1"/>
  <c r="P519" i="17"/>
  <c r="P518" i="17" s="1"/>
  <c r="P517" i="17" s="1"/>
  <c r="R520" i="17"/>
  <c r="R519" i="17" s="1"/>
  <c r="R518" i="17" s="1"/>
  <c r="R517" i="17" s="1"/>
  <c r="P528" i="17"/>
  <c r="P527" i="17" s="1"/>
  <c r="R529" i="17"/>
  <c r="R528" i="17" s="1"/>
  <c r="R527" i="17" s="1"/>
  <c r="P532" i="17"/>
  <c r="R533" i="17"/>
  <c r="R532" i="17" s="1"/>
  <c r="P539" i="17"/>
  <c r="R540" i="17"/>
  <c r="R539" i="17" s="1"/>
  <c r="P560" i="17"/>
  <c r="R561" i="17"/>
  <c r="R560" i="17" s="1"/>
  <c r="P564" i="17"/>
  <c r="R565" i="17"/>
  <c r="R564" i="17" s="1"/>
  <c r="P568" i="17"/>
  <c r="R569" i="17"/>
  <c r="R568" i="17" s="1"/>
  <c r="P572" i="17"/>
  <c r="R573" i="17"/>
  <c r="R572" i="17" s="1"/>
  <c r="P580" i="17"/>
  <c r="R581" i="17"/>
  <c r="R580" i="17" s="1"/>
  <c r="P584" i="17"/>
  <c r="R585" i="17"/>
  <c r="R584" i="17" s="1"/>
  <c r="R589" i="17"/>
  <c r="P593" i="17"/>
  <c r="R594" i="17"/>
  <c r="R593" i="17" s="1"/>
  <c r="R618" i="17"/>
  <c r="M57" i="17"/>
  <c r="K75" i="17"/>
  <c r="M76" i="17"/>
  <c r="M75" i="17" s="1"/>
  <c r="K91" i="17"/>
  <c r="M92" i="17"/>
  <c r="M91" i="17" s="1"/>
  <c r="K95" i="17"/>
  <c r="M96" i="17"/>
  <c r="M95" i="17" s="1"/>
  <c r="K103" i="17"/>
  <c r="M104" i="17"/>
  <c r="M103" i="17" s="1"/>
  <c r="K149" i="17"/>
  <c r="M151" i="17"/>
  <c r="M149" i="17" s="1"/>
  <c r="K184" i="17"/>
  <c r="M185" i="17"/>
  <c r="M184" i="17" s="1"/>
  <c r="K225" i="17"/>
  <c r="K224" i="17" s="1"/>
  <c r="M226" i="17"/>
  <c r="M225" i="17" s="1"/>
  <c r="M224" i="17" s="1"/>
  <c r="K232" i="17"/>
  <c r="K231" i="17" s="1"/>
  <c r="M233" i="17"/>
  <c r="M232" i="17" s="1"/>
  <c r="M231" i="17" s="1"/>
  <c r="K270" i="17"/>
  <c r="K269" i="17" s="1"/>
  <c r="M271" i="17"/>
  <c r="M270" i="17" s="1"/>
  <c r="M269" i="17" s="1"/>
  <c r="K275" i="17"/>
  <c r="M276" i="17"/>
  <c r="M275" i="17" s="1"/>
  <c r="K281" i="17"/>
  <c r="K280" i="17" s="1"/>
  <c r="M282" i="17"/>
  <c r="M281" i="17" s="1"/>
  <c r="M280" i="17" s="1"/>
  <c r="M288" i="17"/>
  <c r="K292" i="17"/>
  <c r="M293" i="17"/>
  <c r="M292" i="17" s="1"/>
  <c r="K299" i="17"/>
  <c r="M300" i="17"/>
  <c r="M299" i="17" s="1"/>
  <c r="K303" i="17"/>
  <c r="K296" i="17" s="1"/>
  <c r="M304" i="17"/>
  <c r="M303" i="17" s="1"/>
  <c r="K308" i="17"/>
  <c r="M309" i="17"/>
  <c r="M308" i="17" s="1"/>
  <c r="K315" i="17"/>
  <c r="M316" i="17"/>
  <c r="M315" i="17" s="1"/>
  <c r="K324" i="17"/>
  <c r="M325" i="17"/>
  <c r="M324" i="17" s="1"/>
  <c r="K328" i="17"/>
  <c r="M329" i="17"/>
  <c r="M328" i="17" s="1"/>
  <c r="K333" i="17"/>
  <c r="M334" i="17"/>
  <c r="M333" i="17" s="1"/>
  <c r="K338" i="17"/>
  <c r="M339" i="17"/>
  <c r="M338" i="17" s="1"/>
  <c r="K342" i="17"/>
  <c r="M343" i="17"/>
  <c r="M342" i="17" s="1"/>
  <c r="K349" i="17"/>
  <c r="M350" i="17"/>
  <c r="M349" i="17" s="1"/>
  <c r="M345" i="17" s="1"/>
  <c r="J376" i="17"/>
  <c r="K389" i="17"/>
  <c r="M391" i="17"/>
  <c r="M389" i="17" s="1"/>
  <c r="K413" i="17"/>
  <c r="M414" i="17"/>
  <c r="M413" i="17" s="1"/>
  <c r="K418" i="17"/>
  <c r="M419" i="17"/>
  <c r="M418" i="17" s="1"/>
  <c r="K424" i="17"/>
  <c r="K423" i="17" s="1"/>
  <c r="K422" i="17" s="1"/>
  <c r="M425" i="17"/>
  <c r="M424" i="17" s="1"/>
  <c r="M423" i="17" s="1"/>
  <c r="M422" i="17" s="1"/>
  <c r="K449" i="17"/>
  <c r="K448" i="17" s="1"/>
  <c r="M451" i="17"/>
  <c r="M449" i="17" s="1"/>
  <c r="M448" i="17" s="1"/>
  <c r="M455" i="17"/>
  <c r="M454" i="17" s="1"/>
  <c r="M465" i="17"/>
  <c r="M461" i="17" s="1"/>
  <c r="K477" i="17"/>
  <c r="M478" i="17"/>
  <c r="M477" i="17" s="1"/>
  <c r="K482" i="17"/>
  <c r="K479" i="17" s="1"/>
  <c r="M483" i="17"/>
  <c r="M482" i="17" s="1"/>
  <c r="M496" i="17"/>
  <c r="K560" i="17"/>
  <c r="M561" i="17"/>
  <c r="M560" i="17" s="1"/>
  <c r="K564" i="17"/>
  <c r="M565" i="17"/>
  <c r="M564" i="17" s="1"/>
  <c r="K568" i="17"/>
  <c r="M569" i="17"/>
  <c r="M568" i="17" s="1"/>
  <c r="K572" i="17"/>
  <c r="M573" i="17"/>
  <c r="M572" i="17" s="1"/>
  <c r="K580" i="17"/>
  <c r="M581" i="17"/>
  <c r="M580" i="17" s="1"/>
  <c r="K584" i="17"/>
  <c r="M585" i="17"/>
  <c r="M584" i="17" s="1"/>
  <c r="M589" i="17"/>
  <c r="K593" i="17"/>
  <c r="M594" i="17"/>
  <c r="M593" i="17" s="1"/>
  <c r="M618" i="17"/>
  <c r="K628" i="17"/>
  <c r="M629" i="17"/>
  <c r="M628" i="17" s="1"/>
  <c r="K632" i="17"/>
  <c r="M633" i="17"/>
  <c r="M632" i="17" s="1"/>
  <c r="K124" i="17"/>
  <c r="M125" i="17"/>
  <c r="M124" i="17" s="1"/>
  <c r="K373" i="17"/>
  <c r="M374" i="17"/>
  <c r="M373" i="17" s="1"/>
  <c r="J279" i="17"/>
  <c r="H33" i="17"/>
  <c r="M365" i="17"/>
  <c r="M364" i="17" s="1"/>
  <c r="M363" i="17" s="1"/>
  <c r="R33" i="17"/>
  <c r="M33" i="17"/>
  <c r="M32" i="17" s="1"/>
  <c r="H109" i="17"/>
  <c r="H107" i="17" s="1"/>
  <c r="H102" i="17" s="1"/>
  <c r="G107" i="17"/>
  <c r="F149" i="17"/>
  <c r="G149" i="17"/>
  <c r="G148" i="17" s="1"/>
  <c r="G147" i="17" s="1"/>
  <c r="H151" i="17"/>
  <c r="H149" i="17" s="1"/>
  <c r="H203" i="17"/>
  <c r="G201" i="17"/>
  <c r="G200" i="17" s="1"/>
  <c r="G199" i="17" s="1"/>
  <c r="G198" i="17" s="1"/>
  <c r="E345" i="17"/>
  <c r="E13" i="17"/>
  <c r="E479" i="17"/>
  <c r="F479" i="17"/>
  <c r="P496" i="17"/>
  <c r="F389" i="17"/>
  <c r="P288" i="17"/>
  <c r="P618" i="17"/>
  <c r="E247" i="17"/>
  <c r="E246" i="17" s="1"/>
  <c r="O32" i="17"/>
  <c r="E417" i="17"/>
  <c r="E610" i="17"/>
  <c r="F392" i="17"/>
  <c r="F577" i="17"/>
  <c r="F618" i="17"/>
  <c r="K589" i="17"/>
  <c r="J610" i="17"/>
  <c r="J640" i="17" s="1"/>
  <c r="F77" i="17"/>
  <c r="F247" i="17"/>
  <c r="F345" i="17"/>
  <c r="F486" i="17"/>
  <c r="O134" i="17"/>
  <c r="O133" i="17" s="1"/>
  <c r="K135" i="17"/>
  <c r="K134" i="17" s="1"/>
  <c r="J417" i="17"/>
  <c r="K428" i="17"/>
  <c r="K486" i="17"/>
  <c r="J536" i="17"/>
  <c r="O345" i="17"/>
  <c r="O485" i="17"/>
  <c r="O484" i="17" s="1"/>
  <c r="O272" i="17"/>
  <c r="O268" i="17" s="1"/>
  <c r="K618" i="17"/>
  <c r="F135" i="17"/>
  <c r="F428" i="17"/>
  <c r="F574" i="17"/>
  <c r="F589" i="17"/>
  <c r="P135" i="17"/>
  <c r="P134" i="17" s="1"/>
  <c r="K33" i="17"/>
  <c r="K176" i="17"/>
  <c r="J247" i="17"/>
  <c r="J246" i="17" s="1"/>
  <c r="J337" i="17"/>
  <c r="K346" i="17"/>
  <c r="F235" i="17"/>
  <c r="F288" i="17"/>
  <c r="F287" i="17" s="1"/>
  <c r="F286" i="17" s="1"/>
  <c r="P57" i="17"/>
  <c r="O337" i="17"/>
  <c r="O434" i="17"/>
  <c r="O426" i="17" s="1"/>
  <c r="P577" i="17"/>
  <c r="J32" i="17"/>
  <c r="K57" i="17"/>
  <c r="K235" i="17"/>
  <c r="K337" i="17"/>
  <c r="K392" i="17"/>
  <c r="J434" i="17"/>
  <c r="J426" i="17" s="1"/>
  <c r="J479" i="17"/>
  <c r="J485" i="17"/>
  <c r="J484" i="17" s="1"/>
  <c r="E158" i="17"/>
  <c r="E279" i="17"/>
  <c r="J133" i="17"/>
  <c r="J158" i="17"/>
  <c r="J323" i="17"/>
  <c r="J121" i="17"/>
  <c r="F33" i="17"/>
  <c r="E56" i="17"/>
  <c r="E46" i="17"/>
  <c r="O279" i="17"/>
  <c r="E116" i="17"/>
  <c r="E527" i="17"/>
  <c r="F57" i="17"/>
  <c r="F445" i="17"/>
  <c r="O46" i="17"/>
  <c r="O12" i="17" s="1"/>
  <c r="O148" i="17"/>
  <c r="O147" i="17" s="1"/>
  <c r="P176" i="17"/>
  <c r="P235" i="17"/>
  <c r="O296" i="17"/>
  <c r="P352" i="17"/>
  <c r="O385" i="17"/>
  <c r="O375" i="17" s="1"/>
  <c r="K365" i="17"/>
  <c r="K364" i="17" s="1"/>
  <c r="K363" i="17" s="1"/>
  <c r="E126" i="17"/>
  <c r="E495" i="17"/>
  <c r="E494" i="17" s="1"/>
  <c r="E536" i="17"/>
  <c r="P33" i="17"/>
  <c r="O116" i="17"/>
  <c r="O158" i="17"/>
  <c r="O305" i="17"/>
  <c r="J126" i="17"/>
  <c r="J595" i="17"/>
  <c r="E102" i="17"/>
  <c r="E134" i="17"/>
  <c r="E133" i="17" s="1"/>
  <c r="F126" i="17"/>
  <c r="E296" i="17"/>
  <c r="E312" i="17"/>
  <c r="E385" i="17"/>
  <c r="E508" i="17"/>
  <c r="E507" i="17" s="1"/>
  <c r="F107" i="17"/>
  <c r="F176" i="17"/>
  <c r="F330" i="17"/>
  <c r="O56" i="17"/>
  <c r="P107" i="17"/>
  <c r="P116" i="17"/>
  <c r="O126" i="17"/>
  <c r="O200" i="17"/>
  <c r="O199" i="17" s="1"/>
  <c r="O247" i="17"/>
  <c r="O246" i="17" s="1"/>
  <c r="P445" i="17"/>
  <c r="O323" i="17"/>
  <c r="P392" i="17"/>
  <c r="P470" i="17"/>
  <c r="P553" i="17"/>
  <c r="O552" i="17"/>
  <c r="O610" i="17"/>
  <c r="O640" i="17" s="1"/>
  <c r="J56" i="17"/>
  <c r="K116" i="17"/>
  <c r="J148" i="17"/>
  <c r="J147" i="17" s="1"/>
  <c r="J385" i="17"/>
  <c r="J401" i="17"/>
  <c r="J400" i="17" s="1"/>
  <c r="J508" i="17"/>
  <c r="J507" i="17" s="1"/>
  <c r="O330" i="17"/>
  <c r="P346" i="17"/>
  <c r="P345" i="17" s="1"/>
  <c r="P389" i="17"/>
  <c r="O495" i="17"/>
  <c r="O494" i="17" s="1"/>
  <c r="O536" i="17"/>
  <c r="P574" i="17"/>
  <c r="J46" i="17"/>
  <c r="K77" i="17"/>
  <c r="K288" i="17"/>
  <c r="J296" i="17"/>
  <c r="J305" i="17"/>
  <c r="K536" i="17"/>
  <c r="K574" i="17"/>
  <c r="O401" i="17"/>
  <c r="P428" i="17"/>
  <c r="O508" i="17"/>
  <c r="O507" i="17" s="1"/>
  <c r="P536" i="17"/>
  <c r="P589" i="17"/>
  <c r="J200" i="17"/>
  <c r="J199" i="17" s="1"/>
  <c r="J272" i="17"/>
  <c r="J268" i="17" s="1"/>
  <c r="J330" i="17"/>
  <c r="J470" i="17"/>
  <c r="K496" i="17"/>
  <c r="J495" i="17"/>
  <c r="J494" i="17" s="1"/>
  <c r="J552" i="17"/>
  <c r="J234" i="17"/>
  <c r="J230" i="17" s="1"/>
  <c r="K417" i="17"/>
  <c r="J175" i="17"/>
  <c r="J174" i="17" s="1"/>
  <c r="O234" i="17"/>
  <c r="O230" i="17" s="1"/>
  <c r="O479" i="17"/>
  <c r="P77" i="17"/>
  <c r="O175" i="17"/>
  <c r="O174" i="17" s="1"/>
  <c r="O287" i="17"/>
  <c r="O286" i="17" s="1"/>
  <c r="O441" i="17"/>
  <c r="O595" i="17"/>
  <c r="E588" i="17"/>
  <c r="E595" i="17"/>
  <c r="E552" i="17"/>
  <c r="E442" i="17"/>
  <c r="E434" i="17"/>
  <c r="E470" i="17"/>
  <c r="E376" i="17"/>
  <c r="E401" i="17"/>
  <c r="E337" i="17"/>
  <c r="E351" i="17"/>
  <c r="E344" i="17" s="1"/>
  <c r="E330" i="17"/>
  <c r="E323" i="17"/>
  <c r="E287" i="17"/>
  <c r="E286" i="17" s="1"/>
  <c r="E305" i="17"/>
  <c r="E272" i="17"/>
  <c r="E268" i="17" s="1"/>
  <c r="E234" i="17"/>
  <c r="E230" i="17" s="1"/>
  <c r="E200" i="17"/>
  <c r="E199" i="17" s="1"/>
  <c r="E175" i="17"/>
  <c r="E174" i="17" s="1"/>
  <c r="F116" i="17"/>
  <c r="E148" i="17"/>
  <c r="E147" i="17" s="1"/>
  <c r="E68" i="17"/>
  <c r="E55" i="17" s="1"/>
  <c r="E32" i="17"/>
  <c r="E485" i="17"/>
  <c r="E484" i="17" s="1"/>
  <c r="E427" i="17"/>
  <c r="R327" i="14"/>
  <c r="S327" i="14"/>
  <c r="T1202" i="14"/>
  <c r="S1201" i="14"/>
  <c r="S1200" i="14" s="1"/>
  <c r="S1199" i="14" s="1"/>
  <c r="T1198" i="14"/>
  <c r="S1197" i="14"/>
  <c r="S1196" i="14" s="1"/>
  <c r="S1195" i="14" s="1"/>
  <c r="T1191" i="14"/>
  <c r="S1190" i="14"/>
  <c r="T1189" i="14"/>
  <c r="S1188" i="14"/>
  <c r="T1186" i="14"/>
  <c r="V1186" i="14" s="1"/>
  <c r="T1185" i="14"/>
  <c r="V1185" i="14" s="1"/>
  <c r="T1184" i="14"/>
  <c r="V1184" i="14" s="1"/>
  <c r="S1183" i="14"/>
  <c r="S1182" i="14" s="1"/>
  <c r="S1181" i="14" s="1"/>
  <c r="T1180" i="14"/>
  <c r="V1180" i="14" s="1"/>
  <c r="T1179" i="14"/>
  <c r="V1179" i="14" s="1"/>
  <c r="S1178" i="14"/>
  <c r="S1177" i="14" s="1"/>
  <c r="S1176" i="14" s="1"/>
  <c r="T1174" i="14"/>
  <c r="V1174" i="14" s="1"/>
  <c r="T1173" i="14"/>
  <c r="S1172" i="14"/>
  <c r="T1171" i="14"/>
  <c r="S1170" i="14"/>
  <c r="T1165" i="14"/>
  <c r="S1164" i="14"/>
  <c r="T1163" i="14"/>
  <c r="V1163" i="14" s="1"/>
  <c r="T1162" i="14"/>
  <c r="V1162" i="14" s="1"/>
  <c r="T1161" i="14"/>
  <c r="V1161" i="14" s="1"/>
  <c r="S1160" i="14"/>
  <c r="S1159" i="14" s="1"/>
  <c r="S1158" i="14" s="1"/>
  <c r="S1157" i="14" s="1"/>
  <c r="S1156" i="14" s="1"/>
  <c r="T1152" i="14"/>
  <c r="V1152" i="14" s="1"/>
  <c r="T1151" i="14"/>
  <c r="V1151" i="14" s="1"/>
  <c r="S1150" i="14"/>
  <c r="S1149" i="14" s="1"/>
  <c r="S1148" i="14" s="1"/>
  <c r="S1147" i="14" s="1"/>
  <c r="S1146" i="14" s="1"/>
  <c r="T1145" i="14"/>
  <c r="S1144" i="14"/>
  <c r="S1143" i="14" s="1"/>
  <c r="S1142" i="14" s="1"/>
  <c r="T1141" i="14"/>
  <c r="S1140" i="14"/>
  <c r="T1139" i="14"/>
  <c r="S1138" i="14"/>
  <c r="T1120" i="14"/>
  <c r="S1120" i="14"/>
  <c r="T1119" i="14"/>
  <c r="S1118" i="14"/>
  <c r="T1117" i="14"/>
  <c r="S1116" i="14"/>
  <c r="T1115" i="14"/>
  <c r="S1114" i="14"/>
  <c r="T1105" i="14"/>
  <c r="V1105" i="14" s="1"/>
  <c r="T1104" i="14"/>
  <c r="V1104" i="14" s="1"/>
  <c r="S1103" i="14"/>
  <c r="T1102" i="14"/>
  <c r="S1101" i="14"/>
  <c r="T1097" i="14"/>
  <c r="S1096" i="14"/>
  <c r="S1095" i="14" s="1"/>
  <c r="S1094" i="14" s="1"/>
  <c r="S1093" i="14" s="1"/>
  <c r="T1091" i="14"/>
  <c r="S1090" i="14"/>
  <c r="S1089" i="14" s="1"/>
  <c r="S1088" i="14" s="1"/>
  <c r="S1087" i="14" s="1"/>
  <c r="S1086" i="14" s="1"/>
  <c r="T1084" i="14"/>
  <c r="V1084" i="14" s="1"/>
  <c r="V1083" i="14" s="1"/>
  <c r="V1082" i="14" s="1"/>
  <c r="V1081" i="14" s="1"/>
  <c r="V1080" i="14" s="1"/>
  <c r="V1079" i="14" s="1"/>
  <c r="V1078" i="14" s="1"/>
  <c r="S1083" i="14"/>
  <c r="S1082" i="14" s="1"/>
  <c r="S1081" i="14" s="1"/>
  <c r="S1080" i="14" s="1"/>
  <c r="S1079" i="14" s="1"/>
  <c r="S1078" i="14" s="1"/>
  <c r="T1077" i="14"/>
  <c r="S1076" i="14"/>
  <c r="S1075" i="14" s="1"/>
  <c r="S1074" i="14" s="1"/>
  <c r="S1073" i="14" s="1"/>
  <c r="S1072" i="14" s="1"/>
  <c r="T1071" i="14"/>
  <c r="S1070" i="14"/>
  <c r="S1069" i="14" s="1"/>
  <c r="S1068" i="14" s="1"/>
  <c r="S1067" i="14" s="1"/>
  <c r="T1066" i="14"/>
  <c r="S1065" i="14"/>
  <c r="S1064" i="14" s="1"/>
  <c r="S1063" i="14" s="1"/>
  <c r="S1062" i="14" s="1"/>
  <c r="T1060" i="14"/>
  <c r="S1059" i="14"/>
  <c r="S1058" i="14" s="1"/>
  <c r="S1057" i="14" s="1"/>
  <c r="S1056" i="14" s="1"/>
  <c r="S1055" i="14" s="1"/>
  <c r="T1053" i="14"/>
  <c r="S1052" i="14"/>
  <c r="S1051" i="14" s="1"/>
  <c r="S1050" i="14" s="1"/>
  <c r="S1049" i="14" s="1"/>
  <c r="S1048" i="14" s="1"/>
  <c r="S1047" i="14" s="1"/>
  <c r="T1044" i="14"/>
  <c r="S1043" i="14"/>
  <c r="S1042" i="14" s="1"/>
  <c r="T1041" i="14"/>
  <c r="S1040" i="14"/>
  <c r="S1039" i="14" s="1"/>
  <c r="T1038" i="14"/>
  <c r="V1038" i="14" s="1"/>
  <c r="T1037" i="14"/>
  <c r="V1037" i="14" s="1"/>
  <c r="S1036" i="14"/>
  <c r="S1035" i="14" s="1"/>
  <c r="T1032" i="14"/>
  <c r="S1031" i="14"/>
  <c r="T1030" i="14"/>
  <c r="V1030" i="14" s="1"/>
  <c r="T1029" i="14"/>
  <c r="V1029" i="14" s="1"/>
  <c r="T1028" i="14"/>
  <c r="V1028" i="14" s="1"/>
  <c r="S1027" i="14"/>
  <c r="S1026" i="14" s="1"/>
  <c r="S1025" i="14" s="1"/>
  <c r="T1024" i="14"/>
  <c r="S1023" i="14"/>
  <c r="S1020" i="14"/>
  <c r="T1015" i="14"/>
  <c r="S1014" i="14"/>
  <c r="T1013" i="14"/>
  <c r="S1012" i="14"/>
  <c r="T1011" i="14"/>
  <c r="S1010" i="14"/>
  <c r="T1009" i="14"/>
  <c r="S1008" i="14"/>
  <c r="T1007" i="14"/>
  <c r="S1006" i="14"/>
  <c r="T1005" i="14"/>
  <c r="S1004" i="14"/>
  <c r="T1001" i="14"/>
  <c r="S1000" i="14"/>
  <c r="T999" i="14"/>
  <c r="S998" i="14"/>
  <c r="T997" i="14"/>
  <c r="S996" i="14"/>
  <c r="T990" i="14"/>
  <c r="S989" i="14"/>
  <c r="T988" i="14"/>
  <c r="S987" i="14"/>
  <c r="T985" i="14"/>
  <c r="S984" i="14"/>
  <c r="T983" i="14"/>
  <c r="S982" i="14"/>
  <c r="T980" i="14"/>
  <c r="S979" i="14"/>
  <c r="T978" i="14"/>
  <c r="S977" i="14"/>
  <c r="T973" i="14"/>
  <c r="S972" i="14"/>
  <c r="T971" i="14"/>
  <c r="S970" i="14"/>
  <c r="S963" i="14"/>
  <c r="S962" i="14" s="1"/>
  <c r="S961" i="14" s="1"/>
  <c r="T953" i="14"/>
  <c r="S952" i="14"/>
  <c r="S951" i="14" s="1"/>
  <c r="S950" i="14" s="1"/>
  <c r="T947" i="14"/>
  <c r="S946" i="14"/>
  <c r="S945" i="14" s="1"/>
  <c r="S944" i="14" s="1"/>
  <c r="S943" i="14" s="1"/>
  <c r="S942" i="14" s="1"/>
  <c r="T941" i="14"/>
  <c r="S940" i="14"/>
  <c r="S939" i="14" s="1"/>
  <c r="S938" i="14" s="1"/>
  <c r="T937" i="14"/>
  <c r="S936" i="14"/>
  <c r="S935" i="14" s="1"/>
  <c r="S931" i="14" s="1"/>
  <c r="T927" i="14"/>
  <c r="S926" i="14"/>
  <c r="T925" i="14"/>
  <c r="V925" i="14" s="1"/>
  <c r="T924" i="14"/>
  <c r="V924" i="14" s="1"/>
  <c r="T923" i="14"/>
  <c r="V923" i="14" s="1"/>
  <c r="T922" i="14"/>
  <c r="V922" i="14" s="1"/>
  <c r="S921" i="14"/>
  <c r="S920" i="14" s="1"/>
  <c r="T915" i="14"/>
  <c r="S914" i="14"/>
  <c r="S913" i="14" s="1"/>
  <c r="S912" i="14" s="1"/>
  <c r="S911" i="14" s="1"/>
  <c r="S910" i="14" s="1"/>
  <c r="S909" i="14" s="1"/>
  <c r="T902" i="14"/>
  <c r="S901" i="14"/>
  <c r="T900" i="14"/>
  <c r="S899" i="14"/>
  <c r="T887" i="14"/>
  <c r="S886" i="14"/>
  <c r="S885" i="14" s="1"/>
  <c r="S884" i="14" s="1"/>
  <c r="S883" i="14" s="1"/>
  <c r="S882" i="14" s="1"/>
  <c r="T876" i="14"/>
  <c r="S875" i="14"/>
  <c r="T874" i="14"/>
  <c r="V874" i="14" s="1"/>
  <c r="T873" i="14"/>
  <c r="V873" i="14" s="1"/>
  <c r="S872" i="14"/>
  <c r="T866" i="14"/>
  <c r="V866" i="14" s="1"/>
  <c r="T865" i="14"/>
  <c r="V865" i="14" s="1"/>
  <c r="S864" i="14"/>
  <c r="S863" i="14" s="1"/>
  <c r="T862" i="14"/>
  <c r="V862" i="14" s="1"/>
  <c r="T861" i="14"/>
  <c r="V861" i="14" s="1"/>
  <c r="S860" i="14"/>
  <c r="S859" i="14" s="1"/>
  <c r="T856" i="14"/>
  <c r="V856" i="14" s="1"/>
  <c r="T855" i="14"/>
  <c r="V855" i="14" s="1"/>
  <c r="S854" i="14"/>
  <c r="T853" i="14"/>
  <c r="V853" i="14" s="1"/>
  <c r="T852" i="14"/>
  <c r="V852" i="14" s="1"/>
  <c r="T851" i="14"/>
  <c r="V851" i="14" s="1"/>
  <c r="T850" i="14"/>
  <c r="V850" i="14" s="1"/>
  <c r="S849" i="14"/>
  <c r="T848" i="14"/>
  <c r="S847" i="14"/>
  <c r="T845" i="14"/>
  <c r="S844" i="14"/>
  <c r="T843" i="14"/>
  <c r="V843" i="14" s="1"/>
  <c r="T842" i="14"/>
  <c r="V842" i="14" s="1"/>
  <c r="S841" i="14"/>
  <c r="T838" i="14"/>
  <c r="S837" i="14"/>
  <c r="T836" i="14"/>
  <c r="S835" i="14"/>
  <c r="T834" i="14"/>
  <c r="V834" i="14" s="1"/>
  <c r="T833" i="14"/>
  <c r="V833" i="14" s="1"/>
  <c r="T832" i="14"/>
  <c r="V832" i="14" s="1"/>
  <c r="S831" i="14"/>
  <c r="T826" i="14"/>
  <c r="S825" i="14"/>
  <c r="S824" i="14" s="1"/>
  <c r="S823" i="14" s="1"/>
  <c r="S822" i="14" s="1"/>
  <c r="S817" i="14" s="1"/>
  <c r="T816" i="14"/>
  <c r="S815" i="14"/>
  <c r="S814" i="14" s="1"/>
  <c r="S813" i="14" s="1"/>
  <c r="S812" i="14" s="1"/>
  <c r="T811" i="14"/>
  <c r="S810" i="14"/>
  <c r="S809" i="14" s="1"/>
  <c r="S808" i="14" s="1"/>
  <c r="S807" i="14" s="1"/>
  <c r="T805" i="14"/>
  <c r="S804" i="14"/>
  <c r="S803" i="14" s="1"/>
  <c r="S802" i="14" s="1"/>
  <c r="S801" i="14" s="1"/>
  <c r="T800" i="14"/>
  <c r="S799" i="14"/>
  <c r="S798" i="14" s="1"/>
  <c r="T797" i="14"/>
  <c r="S796" i="14"/>
  <c r="T795" i="14"/>
  <c r="S794" i="14"/>
  <c r="T793" i="14"/>
  <c r="S792" i="14"/>
  <c r="T791" i="14"/>
  <c r="S790" i="14"/>
  <c r="T789" i="14"/>
  <c r="S788" i="14"/>
  <c r="T787" i="14"/>
  <c r="S786" i="14"/>
  <c r="S781" i="14"/>
  <c r="S780" i="14" s="1"/>
  <c r="T775" i="14"/>
  <c r="S774" i="14"/>
  <c r="T771" i="14"/>
  <c r="S770" i="14"/>
  <c r="T765" i="14"/>
  <c r="S764" i="14"/>
  <c r="T763" i="14"/>
  <c r="S762" i="14"/>
  <c r="T758" i="14"/>
  <c r="V758" i="14" s="1"/>
  <c r="T757" i="14"/>
  <c r="V757" i="14" s="1"/>
  <c r="S756" i="14"/>
  <c r="T753" i="14"/>
  <c r="S752" i="14"/>
  <c r="S749" i="14"/>
  <c r="S748" i="14" s="1"/>
  <c r="T746" i="14"/>
  <c r="S745" i="14"/>
  <c r="T741" i="14"/>
  <c r="S740" i="14"/>
  <c r="T739" i="14"/>
  <c r="S738" i="14"/>
  <c r="T737" i="14"/>
  <c r="S736" i="14"/>
  <c r="T730" i="14"/>
  <c r="V730" i="14" s="1"/>
  <c r="T729" i="14"/>
  <c r="V729" i="14" s="1"/>
  <c r="S728" i="14"/>
  <c r="S727" i="14" s="1"/>
  <c r="S726" i="14" s="1"/>
  <c r="S725" i="14" s="1"/>
  <c r="S724" i="14" s="1"/>
  <c r="S723" i="14" s="1"/>
  <c r="T720" i="14"/>
  <c r="S719" i="14"/>
  <c r="S718" i="14" s="1"/>
  <c r="S717" i="14" s="1"/>
  <c r="S716" i="14" s="1"/>
  <c r="S715" i="14" s="1"/>
  <c r="S714" i="14" s="1"/>
  <c r="T713" i="14"/>
  <c r="S712" i="14"/>
  <c r="S711" i="14" s="1"/>
  <c r="S710" i="14" s="1"/>
  <c r="S709" i="14" s="1"/>
  <c r="S708" i="14" s="1"/>
  <c r="S707" i="14" s="1"/>
  <c r="T706" i="14"/>
  <c r="V706" i="14" s="1"/>
  <c r="T705" i="14"/>
  <c r="V705" i="14" s="1"/>
  <c r="S704" i="14"/>
  <c r="S703" i="14" s="1"/>
  <c r="S702" i="14" s="1"/>
  <c r="S701" i="14" s="1"/>
  <c r="T700" i="14"/>
  <c r="S699" i="14"/>
  <c r="S698" i="14" s="1"/>
  <c r="S697" i="14" s="1"/>
  <c r="T696" i="14"/>
  <c r="S695" i="14"/>
  <c r="T694" i="14"/>
  <c r="S693" i="14"/>
  <c r="T692" i="14"/>
  <c r="S691" i="14"/>
  <c r="T689" i="14"/>
  <c r="S688" i="14"/>
  <c r="S687" i="14" s="1"/>
  <c r="T683" i="14"/>
  <c r="V683" i="14" s="1"/>
  <c r="T682" i="14"/>
  <c r="V682" i="14" s="1"/>
  <c r="T681" i="14"/>
  <c r="V681" i="14" s="1"/>
  <c r="S680" i="14"/>
  <c r="S679" i="14" s="1"/>
  <c r="S678" i="14" s="1"/>
  <c r="S677" i="14" s="1"/>
  <c r="S676" i="14" s="1"/>
  <c r="T672" i="14"/>
  <c r="S671" i="14"/>
  <c r="S670" i="14" s="1"/>
  <c r="S669" i="14" s="1"/>
  <c r="S668" i="14" s="1"/>
  <c r="S667" i="14" s="1"/>
  <c r="S666" i="14" s="1"/>
  <c r="T665" i="14"/>
  <c r="S664" i="14"/>
  <c r="S663" i="14" s="1"/>
  <c r="S662" i="14" s="1"/>
  <c r="S661" i="14" s="1"/>
  <c r="S660" i="14" s="1"/>
  <c r="S659" i="14" s="1"/>
  <c r="T658" i="14"/>
  <c r="V658" i="14" s="1"/>
  <c r="T657" i="14"/>
  <c r="V657" i="14" s="1"/>
  <c r="S656" i="14"/>
  <c r="S655" i="14" s="1"/>
  <c r="S654" i="14" s="1"/>
  <c r="S653" i="14" s="1"/>
  <c r="S652" i="14" s="1"/>
  <c r="T651" i="14"/>
  <c r="V651" i="14" s="1"/>
  <c r="T650" i="14"/>
  <c r="V650" i="14" s="1"/>
  <c r="T649" i="14"/>
  <c r="V649" i="14" s="1"/>
  <c r="S648" i="14"/>
  <c r="S647" i="14" s="1"/>
  <c r="S646" i="14" s="1"/>
  <c r="S645" i="14" s="1"/>
  <c r="S644" i="14" s="1"/>
  <c r="T640" i="14"/>
  <c r="S636" i="14"/>
  <c r="T635" i="14"/>
  <c r="S631" i="14"/>
  <c r="T630" i="14"/>
  <c r="S629" i="14"/>
  <c r="T628" i="14"/>
  <c r="S627" i="14"/>
  <c r="S620" i="14" s="1"/>
  <c r="T626" i="14"/>
  <c r="S624" i="14"/>
  <c r="S623" i="14" s="1"/>
  <c r="T615" i="14"/>
  <c r="S614" i="14"/>
  <c r="S613" i="14" s="1"/>
  <c r="S612" i="14" s="1"/>
  <c r="T611" i="14"/>
  <c r="S610" i="14"/>
  <c r="T609" i="14"/>
  <c r="S608" i="14"/>
  <c r="T604" i="14"/>
  <c r="S603" i="14"/>
  <c r="S602" i="14" s="1"/>
  <c r="S601" i="14" s="1"/>
  <c r="T600" i="14"/>
  <c r="S599" i="14"/>
  <c r="T598" i="14"/>
  <c r="S597" i="14"/>
  <c r="T593" i="14"/>
  <c r="S592" i="14"/>
  <c r="S591" i="14" s="1"/>
  <c r="S590" i="14" s="1"/>
  <c r="S589" i="14" s="1"/>
  <c r="T587" i="14"/>
  <c r="S586" i="14"/>
  <c r="S585" i="14" s="1"/>
  <c r="S584" i="14" s="1"/>
  <c r="S583" i="14" s="1"/>
  <c r="S582" i="14" s="1"/>
  <c r="T581" i="14"/>
  <c r="S580" i="14"/>
  <c r="S579" i="14" s="1"/>
  <c r="S578" i="14" s="1"/>
  <c r="S577" i="14" s="1"/>
  <c r="S576" i="14" s="1"/>
  <c r="T575" i="14"/>
  <c r="S574" i="14"/>
  <c r="S573" i="14" s="1"/>
  <c r="S572" i="14" s="1"/>
  <c r="S571" i="14" s="1"/>
  <c r="S570" i="14" s="1"/>
  <c r="T568" i="14"/>
  <c r="S567" i="14"/>
  <c r="S566" i="14" s="1"/>
  <c r="S565" i="14" s="1"/>
  <c r="S564" i="14" s="1"/>
  <c r="S563" i="14" s="1"/>
  <c r="S552" i="14" s="1"/>
  <c r="T551" i="14"/>
  <c r="S550" i="14"/>
  <c r="S549" i="14" s="1"/>
  <c r="S548" i="14" s="1"/>
  <c r="S547" i="14" s="1"/>
  <c r="S546" i="14" s="1"/>
  <c r="T545" i="14"/>
  <c r="S544" i="14"/>
  <c r="S543" i="14" s="1"/>
  <c r="T533" i="14"/>
  <c r="S532" i="14"/>
  <c r="T531" i="14"/>
  <c r="S530" i="14"/>
  <c r="T527" i="14"/>
  <c r="S526" i="14"/>
  <c r="S525" i="14" s="1"/>
  <c r="S524" i="14" s="1"/>
  <c r="T517" i="14"/>
  <c r="S516" i="14"/>
  <c r="S515" i="14" s="1"/>
  <c r="S514" i="14" s="1"/>
  <c r="S513" i="14" s="1"/>
  <c r="T505" i="14"/>
  <c r="S504" i="14"/>
  <c r="T503" i="14"/>
  <c r="S502" i="14"/>
  <c r="T501" i="14"/>
  <c r="S500" i="14"/>
  <c r="T499" i="14"/>
  <c r="S498" i="14"/>
  <c r="T492" i="14"/>
  <c r="S491" i="14"/>
  <c r="S490" i="14" s="1"/>
  <c r="T485" i="14"/>
  <c r="S484" i="14"/>
  <c r="T483" i="14"/>
  <c r="S482" i="14"/>
  <c r="T481" i="14"/>
  <c r="S480" i="14"/>
  <c r="T473" i="14"/>
  <c r="S472" i="14"/>
  <c r="S471" i="14" s="1"/>
  <c r="T470" i="14"/>
  <c r="S469" i="14"/>
  <c r="T468" i="14"/>
  <c r="S467" i="14"/>
  <c r="T461" i="14"/>
  <c r="S460" i="14"/>
  <c r="S459" i="14" s="1"/>
  <c r="S458" i="14" s="1"/>
  <c r="S457" i="14" s="1"/>
  <c r="T456" i="14"/>
  <c r="S455" i="14"/>
  <c r="S454" i="14" s="1"/>
  <c r="S453" i="14" s="1"/>
  <c r="T452" i="14"/>
  <c r="S451" i="14"/>
  <c r="S450" i="14" s="1"/>
  <c r="S449" i="14" s="1"/>
  <c r="T433" i="14"/>
  <c r="S432" i="14"/>
  <c r="S431" i="14" s="1"/>
  <c r="S430" i="14" s="1"/>
  <c r="T429" i="14"/>
  <c r="S428" i="14"/>
  <c r="T427" i="14"/>
  <c r="S426" i="14"/>
  <c r="T424" i="14"/>
  <c r="S423" i="14"/>
  <c r="S422" i="14" s="1"/>
  <c r="T420" i="14"/>
  <c r="S419" i="14"/>
  <c r="T418" i="14"/>
  <c r="S417" i="14"/>
  <c r="T416" i="14"/>
  <c r="S415" i="14"/>
  <c r="T413" i="14"/>
  <c r="V413" i="14" s="1"/>
  <c r="T412" i="14"/>
  <c r="S411" i="14"/>
  <c r="T410" i="14"/>
  <c r="V410" i="14" s="1"/>
  <c r="T409" i="14"/>
  <c r="S408" i="14"/>
  <c r="S407" i="14" s="1"/>
  <c r="T406" i="14"/>
  <c r="S405" i="14"/>
  <c r="T404" i="14"/>
  <c r="S403" i="14"/>
  <c r="T402" i="14"/>
  <c r="S401" i="14"/>
  <c r="T400" i="14"/>
  <c r="S399" i="14"/>
  <c r="T395" i="14"/>
  <c r="S394" i="14"/>
  <c r="T393" i="14"/>
  <c r="S392" i="14"/>
  <c r="T390" i="14"/>
  <c r="S389" i="14"/>
  <c r="T388" i="14"/>
  <c r="S387" i="14"/>
  <c r="T386" i="14"/>
  <c r="S385" i="14"/>
  <c r="T384" i="14"/>
  <c r="S383" i="14"/>
  <c r="T379" i="14"/>
  <c r="S378" i="14"/>
  <c r="S377" i="14" s="1"/>
  <c r="S376" i="14" s="1"/>
  <c r="S375" i="14" s="1"/>
  <c r="T366" i="14"/>
  <c r="S365" i="14"/>
  <c r="T364" i="14"/>
  <c r="S363" i="14"/>
  <c r="T361" i="14"/>
  <c r="V361" i="14" s="1"/>
  <c r="T360" i="14"/>
  <c r="V360" i="14" s="1"/>
  <c r="T359" i="14"/>
  <c r="V359" i="14" s="1"/>
  <c r="S357" i="14"/>
  <c r="S356" i="14" s="1"/>
  <c r="S355" i="14" s="1"/>
  <c r="T352" i="14"/>
  <c r="S351" i="14"/>
  <c r="T350" i="14"/>
  <c r="S349" i="14"/>
  <c r="T348" i="14"/>
  <c r="S347" i="14"/>
  <c r="T346" i="14"/>
  <c r="V346" i="14" s="1"/>
  <c r="T345" i="14"/>
  <c r="S344" i="14"/>
  <c r="T342" i="14"/>
  <c r="S341" i="14"/>
  <c r="T340" i="14"/>
  <c r="V340" i="14" s="1"/>
  <c r="T339" i="14"/>
  <c r="V339" i="14" s="1"/>
  <c r="S338" i="14"/>
  <c r="T333" i="14"/>
  <c r="S332" i="14"/>
  <c r="T331" i="14"/>
  <c r="S330" i="14"/>
  <c r="T328" i="14"/>
  <c r="T326" i="14"/>
  <c r="S325" i="14"/>
  <c r="T323" i="14"/>
  <c r="T322" i="14" s="1"/>
  <c r="T321" i="14"/>
  <c r="V321" i="14" s="1"/>
  <c r="T320" i="14"/>
  <c r="V320" i="14" s="1"/>
  <c r="S319" i="14"/>
  <c r="T318" i="14"/>
  <c r="V318" i="14" s="1"/>
  <c r="T316" i="14"/>
  <c r="V316" i="14" s="1"/>
  <c r="T312" i="14"/>
  <c r="S311" i="14"/>
  <c r="S310" i="14" s="1"/>
  <c r="S309" i="14" s="1"/>
  <c r="T305" i="14"/>
  <c r="S304" i="14"/>
  <c r="S303" i="14" s="1"/>
  <c r="S302" i="14" s="1"/>
  <c r="S301" i="14" s="1"/>
  <c r="T300" i="14"/>
  <c r="S299" i="14"/>
  <c r="S298" i="14" s="1"/>
  <c r="S297" i="14" s="1"/>
  <c r="T296" i="14"/>
  <c r="S295" i="14"/>
  <c r="S294" i="14" s="1"/>
  <c r="S293" i="14" s="1"/>
  <c r="T281" i="14"/>
  <c r="S280" i="14"/>
  <c r="S279" i="14" s="1"/>
  <c r="S278" i="14" s="1"/>
  <c r="T277" i="14"/>
  <c r="S276" i="14"/>
  <c r="T275" i="14"/>
  <c r="S274" i="14"/>
  <c r="T272" i="14"/>
  <c r="V272" i="14" s="1"/>
  <c r="T271" i="14"/>
  <c r="V271" i="14" s="1"/>
  <c r="S270" i="14"/>
  <c r="T269" i="14"/>
  <c r="V269" i="14" s="1"/>
  <c r="T268" i="14"/>
  <c r="V268" i="14" s="1"/>
  <c r="S267" i="14"/>
  <c r="T258" i="14"/>
  <c r="S257" i="14"/>
  <c r="S256" i="14" s="1"/>
  <c r="T252" i="14"/>
  <c r="V252" i="14" s="1"/>
  <c r="T251" i="14"/>
  <c r="S250" i="14"/>
  <c r="S249" i="14" s="1"/>
  <c r="S248" i="14" s="1"/>
  <c r="S247" i="14" s="1"/>
  <c r="S246" i="14" s="1"/>
  <c r="T245" i="14"/>
  <c r="S244" i="14"/>
  <c r="S243" i="14" s="1"/>
  <c r="S242" i="14" s="1"/>
  <c r="T241" i="14"/>
  <c r="S240" i="14"/>
  <c r="S239" i="14" s="1"/>
  <c r="S238" i="14" s="1"/>
  <c r="T235" i="14"/>
  <c r="S234" i="14"/>
  <c r="S233" i="14" s="1"/>
  <c r="T232" i="14"/>
  <c r="S231" i="14"/>
  <c r="S230" i="14" s="1"/>
  <c r="T227" i="14"/>
  <c r="S226" i="14"/>
  <c r="T225" i="14"/>
  <c r="S224" i="14"/>
  <c r="T218" i="14"/>
  <c r="S217" i="14"/>
  <c r="S216" i="14" s="1"/>
  <c r="T215" i="14"/>
  <c r="S214" i="14"/>
  <c r="T213" i="14"/>
  <c r="S212" i="14"/>
  <c r="T211" i="14"/>
  <c r="V211" i="14" s="1"/>
  <c r="V210" i="14" s="1"/>
  <c r="S210" i="14"/>
  <c r="T209" i="14"/>
  <c r="S208" i="14"/>
  <c r="T203" i="14"/>
  <c r="V203" i="14" s="1"/>
  <c r="T202" i="14"/>
  <c r="V202" i="14" s="1"/>
  <c r="T201" i="14"/>
  <c r="V201" i="14" s="1"/>
  <c r="S200" i="14"/>
  <c r="S199" i="14" s="1"/>
  <c r="S198" i="14" s="1"/>
  <c r="T197" i="14"/>
  <c r="S196" i="14"/>
  <c r="T195" i="14"/>
  <c r="V195" i="14" s="1"/>
  <c r="T194" i="14"/>
  <c r="V194" i="14" s="1"/>
  <c r="S193" i="14"/>
  <c r="T188" i="14"/>
  <c r="V188" i="14" s="1"/>
  <c r="T187" i="14"/>
  <c r="V187" i="14" s="1"/>
  <c r="T186" i="14"/>
  <c r="V186" i="14" s="1"/>
  <c r="S185" i="14"/>
  <c r="S184" i="14" s="1"/>
  <c r="S183" i="14" s="1"/>
  <c r="T182" i="14"/>
  <c r="S181" i="14"/>
  <c r="S180" i="14" s="1"/>
  <c r="S179" i="14" s="1"/>
  <c r="T168" i="14"/>
  <c r="S167" i="14"/>
  <c r="T166" i="14"/>
  <c r="S165" i="14"/>
  <c r="T164" i="14"/>
  <c r="S163" i="14"/>
  <c r="T161" i="14"/>
  <c r="S160" i="14"/>
  <c r="T159" i="14"/>
  <c r="V159" i="14" s="1"/>
  <c r="V158" i="14" s="1"/>
  <c r="S158" i="14"/>
  <c r="T157" i="14"/>
  <c r="S156" i="14"/>
  <c r="T155" i="14"/>
  <c r="S154" i="14"/>
  <c r="T153" i="14"/>
  <c r="S152" i="14"/>
  <c r="T149" i="14"/>
  <c r="V149" i="14" s="1"/>
  <c r="T148" i="14"/>
  <c r="V148" i="14" s="1"/>
  <c r="S147" i="14"/>
  <c r="S146" i="14" s="1"/>
  <c r="S145" i="14" s="1"/>
  <c r="T143" i="14"/>
  <c r="V143" i="14" s="1"/>
  <c r="V142" i="14" s="1"/>
  <c r="V141" i="14" s="1"/>
  <c r="V140" i="14" s="1"/>
  <c r="S142" i="14"/>
  <c r="S141" i="14" s="1"/>
  <c r="S140" i="14" s="1"/>
  <c r="T137" i="14"/>
  <c r="S136" i="14"/>
  <c r="T135" i="14"/>
  <c r="S134" i="14"/>
  <c r="T133" i="14"/>
  <c r="S132" i="14"/>
  <c r="T131" i="14"/>
  <c r="S130" i="14"/>
  <c r="T129" i="14"/>
  <c r="V129" i="14" s="1"/>
  <c r="T128" i="14"/>
  <c r="V128" i="14" s="1"/>
  <c r="S127" i="14"/>
  <c r="T119" i="14"/>
  <c r="S118" i="14"/>
  <c r="S117" i="14" s="1"/>
  <c r="S116" i="14" s="1"/>
  <c r="S115" i="14" s="1"/>
  <c r="T114" i="14"/>
  <c r="S113" i="14"/>
  <c r="S112" i="14" s="1"/>
  <c r="T111" i="14"/>
  <c r="S110" i="14"/>
  <c r="S109" i="14" s="1"/>
  <c r="T105" i="14"/>
  <c r="S104" i="14"/>
  <c r="S103" i="14" s="1"/>
  <c r="S102" i="14" s="1"/>
  <c r="T101" i="14"/>
  <c r="S100" i="14"/>
  <c r="S99" i="14" s="1"/>
  <c r="S98" i="14" s="1"/>
  <c r="T97" i="14"/>
  <c r="S96" i="14"/>
  <c r="S95" i="14" s="1"/>
  <c r="S94" i="14" s="1"/>
  <c r="S93" i="14" s="1"/>
  <c r="S92" i="14" s="1"/>
  <c r="T91" i="14"/>
  <c r="S90" i="14"/>
  <c r="T89" i="14"/>
  <c r="S88" i="14"/>
  <c r="T87" i="14"/>
  <c r="V87" i="14" s="1"/>
  <c r="T86" i="14"/>
  <c r="V86" i="14" s="1"/>
  <c r="S85" i="14"/>
  <c r="T84" i="14"/>
  <c r="V84" i="14" s="1"/>
  <c r="T83" i="14"/>
  <c r="V83" i="14" s="1"/>
  <c r="S82" i="14"/>
  <c r="T81" i="14"/>
  <c r="S80" i="14"/>
  <c r="T79" i="14"/>
  <c r="S78" i="14"/>
  <c r="T77" i="14"/>
  <c r="S76" i="14"/>
  <c r="T75" i="14"/>
  <c r="V75" i="14" s="1"/>
  <c r="T74" i="14"/>
  <c r="V74" i="14" s="1"/>
  <c r="T73" i="14"/>
  <c r="V73" i="14" s="1"/>
  <c r="T72" i="14"/>
  <c r="V72" i="14" s="1"/>
  <c r="S71" i="14"/>
  <c r="T67" i="14"/>
  <c r="S66" i="14"/>
  <c r="S65" i="14" s="1"/>
  <c r="S64" i="14" s="1"/>
  <c r="S63" i="14" s="1"/>
  <c r="T61" i="14"/>
  <c r="S60" i="14"/>
  <c r="S59" i="14" s="1"/>
  <c r="S58" i="14" s="1"/>
  <c r="T54" i="14"/>
  <c r="S53" i="14"/>
  <c r="T52" i="14"/>
  <c r="S51" i="14"/>
  <c r="T47" i="14"/>
  <c r="S46" i="14"/>
  <c r="S45" i="14" s="1"/>
  <c r="S44" i="14" s="1"/>
  <c r="T43" i="14"/>
  <c r="S42" i="14"/>
  <c r="T41" i="14"/>
  <c r="S40" i="14"/>
  <c r="T39" i="14"/>
  <c r="V39" i="14" s="1"/>
  <c r="T38" i="14"/>
  <c r="V38" i="14" s="1"/>
  <c r="S37" i="14"/>
  <c r="T31" i="14"/>
  <c r="S30" i="14"/>
  <c r="S29" i="14" s="1"/>
  <c r="S28" i="14" s="1"/>
  <c r="S27" i="14" s="1"/>
  <c r="T26" i="14"/>
  <c r="S25" i="14"/>
  <c r="S24" i="14" s="1"/>
  <c r="S23" i="14" s="1"/>
  <c r="T22" i="14"/>
  <c r="S21" i="14"/>
  <c r="T20" i="14"/>
  <c r="V20" i="14" s="1"/>
  <c r="T19" i="14"/>
  <c r="V19" i="14" s="1"/>
  <c r="S18" i="14"/>
  <c r="T17" i="14"/>
  <c r="S16" i="14"/>
  <c r="O1191" i="14"/>
  <c r="N1190" i="14"/>
  <c r="O1015" i="14"/>
  <c r="N1014" i="14"/>
  <c r="O990" i="14"/>
  <c r="N989" i="14"/>
  <c r="O988" i="14"/>
  <c r="N987" i="14"/>
  <c r="O429" i="14"/>
  <c r="N428" i="14"/>
  <c r="O427" i="14"/>
  <c r="N426" i="14"/>
  <c r="O366" i="14"/>
  <c r="O364" i="14"/>
  <c r="N365" i="14"/>
  <c r="N363" i="14"/>
  <c r="O361" i="14"/>
  <c r="Q361" i="14" s="1"/>
  <c r="O360" i="14"/>
  <c r="Q360" i="14" s="1"/>
  <c r="N357" i="14"/>
  <c r="N356" i="14" s="1"/>
  <c r="N355" i="14" s="1"/>
  <c r="O277" i="14"/>
  <c r="O275" i="14"/>
  <c r="N276" i="14"/>
  <c r="N274" i="14"/>
  <c r="O1202" i="14"/>
  <c r="N1201" i="14"/>
  <c r="N1200" i="14" s="1"/>
  <c r="N1199" i="14" s="1"/>
  <c r="O1198" i="14"/>
  <c r="N1197" i="14"/>
  <c r="N1196" i="14" s="1"/>
  <c r="N1195" i="14" s="1"/>
  <c r="O1189" i="14"/>
  <c r="N1188" i="14"/>
  <c r="O1186" i="14"/>
  <c r="Q1186" i="14" s="1"/>
  <c r="O1185" i="14"/>
  <c r="Q1185" i="14" s="1"/>
  <c r="O1184" i="14"/>
  <c r="Q1184" i="14" s="1"/>
  <c r="N1183" i="14"/>
  <c r="N1182" i="14" s="1"/>
  <c r="N1181" i="14" s="1"/>
  <c r="O1180" i="14"/>
  <c r="Q1180" i="14" s="1"/>
  <c r="O1179" i="14"/>
  <c r="Q1179" i="14" s="1"/>
  <c r="N1178" i="14"/>
  <c r="N1177" i="14" s="1"/>
  <c r="N1176" i="14" s="1"/>
  <c r="O1174" i="14"/>
  <c r="Q1174" i="14" s="1"/>
  <c r="O1173" i="14"/>
  <c r="Q1173" i="14" s="1"/>
  <c r="N1172" i="14"/>
  <c r="O1171" i="14"/>
  <c r="N1170" i="14"/>
  <c r="O1165" i="14"/>
  <c r="N1164" i="14"/>
  <c r="O1163" i="14"/>
  <c r="Q1163" i="14" s="1"/>
  <c r="O1162" i="14"/>
  <c r="Q1162" i="14" s="1"/>
  <c r="O1161" i="14"/>
  <c r="Q1161" i="14" s="1"/>
  <c r="N1160" i="14"/>
  <c r="N1159" i="14" s="1"/>
  <c r="N1158" i="14" s="1"/>
  <c r="N1157" i="14" s="1"/>
  <c r="N1156" i="14" s="1"/>
  <c r="O1152" i="14"/>
  <c r="Q1152" i="14" s="1"/>
  <c r="O1151" i="14"/>
  <c r="N1150" i="14"/>
  <c r="N1149" i="14" s="1"/>
  <c r="N1148" i="14" s="1"/>
  <c r="N1147" i="14" s="1"/>
  <c r="N1146" i="14" s="1"/>
  <c r="O1145" i="14"/>
  <c r="N1144" i="14"/>
  <c r="N1143" i="14" s="1"/>
  <c r="N1142" i="14" s="1"/>
  <c r="O1141" i="14"/>
  <c r="N1140" i="14"/>
  <c r="O1139" i="14"/>
  <c r="N1138" i="14"/>
  <c r="O1120" i="14"/>
  <c r="N1120" i="14"/>
  <c r="O1119" i="14"/>
  <c r="N1118" i="14"/>
  <c r="O1117" i="14"/>
  <c r="N1116" i="14"/>
  <c r="O1115" i="14"/>
  <c r="N1114" i="14"/>
  <c r="O1105" i="14"/>
  <c r="Q1105" i="14" s="1"/>
  <c r="O1104" i="14"/>
  <c r="Q1104" i="14" s="1"/>
  <c r="N1103" i="14"/>
  <c r="O1102" i="14"/>
  <c r="N1101" i="14"/>
  <c r="O1097" i="14"/>
  <c r="N1096" i="14"/>
  <c r="N1095" i="14" s="1"/>
  <c r="N1094" i="14" s="1"/>
  <c r="N1093" i="14" s="1"/>
  <c r="O1091" i="14"/>
  <c r="N1090" i="14"/>
  <c r="N1089" i="14" s="1"/>
  <c r="N1088" i="14" s="1"/>
  <c r="N1087" i="14" s="1"/>
  <c r="N1086" i="14" s="1"/>
  <c r="O1084" i="14"/>
  <c r="N1083" i="14"/>
  <c r="N1082" i="14" s="1"/>
  <c r="N1081" i="14" s="1"/>
  <c r="N1080" i="14" s="1"/>
  <c r="N1079" i="14" s="1"/>
  <c r="N1078" i="14" s="1"/>
  <c r="O1077" i="14"/>
  <c r="N1076" i="14"/>
  <c r="N1075" i="14" s="1"/>
  <c r="N1074" i="14" s="1"/>
  <c r="N1073" i="14" s="1"/>
  <c r="N1072" i="14" s="1"/>
  <c r="O1071" i="14"/>
  <c r="N1070" i="14"/>
  <c r="N1069" i="14" s="1"/>
  <c r="N1068" i="14" s="1"/>
  <c r="N1067" i="14" s="1"/>
  <c r="O1066" i="14"/>
  <c r="Q1066" i="14" s="1"/>
  <c r="Q1065" i="14" s="1"/>
  <c r="Q1064" i="14" s="1"/>
  <c r="Q1063" i="14" s="1"/>
  <c r="Q1062" i="14" s="1"/>
  <c r="N1065" i="14"/>
  <c r="N1064" i="14" s="1"/>
  <c r="N1063" i="14" s="1"/>
  <c r="N1062" i="14" s="1"/>
  <c r="O1060" i="14"/>
  <c r="N1059" i="14"/>
  <c r="N1058" i="14" s="1"/>
  <c r="N1057" i="14" s="1"/>
  <c r="N1056" i="14" s="1"/>
  <c r="N1055" i="14" s="1"/>
  <c r="O1053" i="14"/>
  <c r="N1052" i="14"/>
  <c r="N1051" i="14" s="1"/>
  <c r="N1050" i="14" s="1"/>
  <c r="N1049" i="14" s="1"/>
  <c r="N1048" i="14" s="1"/>
  <c r="N1047" i="14" s="1"/>
  <c r="O1044" i="14"/>
  <c r="N1043" i="14"/>
  <c r="N1042" i="14" s="1"/>
  <c r="O1041" i="14"/>
  <c r="N1040" i="14"/>
  <c r="N1039" i="14" s="1"/>
  <c r="O1038" i="14"/>
  <c r="Q1038" i="14" s="1"/>
  <c r="O1037" i="14"/>
  <c r="Q1037" i="14" s="1"/>
  <c r="N1036" i="14"/>
  <c r="N1035" i="14" s="1"/>
  <c r="O1032" i="14"/>
  <c r="N1031" i="14"/>
  <c r="O1030" i="14"/>
  <c r="Q1030" i="14" s="1"/>
  <c r="O1029" i="14"/>
  <c r="Q1029" i="14" s="1"/>
  <c r="O1028" i="14"/>
  <c r="Q1028" i="14" s="1"/>
  <c r="N1027" i="14"/>
  <c r="N1026" i="14" s="1"/>
  <c r="N1025" i="14" s="1"/>
  <c r="O1024" i="14"/>
  <c r="N1023" i="14"/>
  <c r="N1020" i="14"/>
  <c r="O1013" i="14"/>
  <c r="N1012" i="14"/>
  <c r="O1011" i="14"/>
  <c r="N1010" i="14"/>
  <c r="O1009" i="14"/>
  <c r="N1008" i="14"/>
  <c r="O1007" i="14"/>
  <c r="N1006" i="14"/>
  <c r="O1005" i="14"/>
  <c r="N1004" i="14"/>
  <c r="O1001" i="14"/>
  <c r="N1000" i="14"/>
  <c r="O999" i="14"/>
  <c r="N998" i="14"/>
  <c r="O997" i="14"/>
  <c r="N996" i="14"/>
  <c r="O985" i="14"/>
  <c r="N984" i="14"/>
  <c r="O983" i="14"/>
  <c r="N982" i="14"/>
  <c r="O980" i="14"/>
  <c r="Q980" i="14" s="1"/>
  <c r="Q979" i="14" s="1"/>
  <c r="N979" i="14"/>
  <c r="O978" i="14"/>
  <c r="N977" i="14"/>
  <c r="O973" i="14"/>
  <c r="N972" i="14"/>
  <c r="O971" i="14"/>
  <c r="N970" i="14"/>
  <c r="N963" i="14"/>
  <c r="N962" i="14" s="1"/>
  <c r="N961" i="14" s="1"/>
  <c r="O953" i="14"/>
  <c r="N952" i="14"/>
  <c r="N951" i="14" s="1"/>
  <c r="N950" i="14" s="1"/>
  <c r="O947" i="14"/>
  <c r="Q947" i="14" s="1"/>
  <c r="Q946" i="14" s="1"/>
  <c r="Q945" i="14" s="1"/>
  <c r="Q944" i="14" s="1"/>
  <c r="Q943" i="14" s="1"/>
  <c r="Q942" i="14" s="1"/>
  <c r="N946" i="14"/>
  <c r="N945" i="14" s="1"/>
  <c r="N944" i="14" s="1"/>
  <c r="N943" i="14" s="1"/>
  <c r="N942" i="14" s="1"/>
  <c r="O941" i="14"/>
  <c r="N940" i="14"/>
  <c r="N939" i="14" s="1"/>
  <c r="N938" i="14" s="1"/>
  <c r="O937" i="14"/>
  <c r="N936" i="14"/>
  <c r="N935" i="14" s="1"/>
  <c r="N931" i="14" s="1"/>
  <c r="O927" i="14"/>
  <c r="N926" i="14"/>
  <c r="O925" i="14"/>
  <c r="Q925" i="14" s="1"/>
  <c r="O924" i="14"/>
  <c r="Q924" i="14" s="1"/>
  <c r="O923" i="14"/>
  <c r="Q923" i="14" s="1"/>
  <c r="O922" i="14"/>
  <c r="Q922" i="14" s="1"/>
  <c r="N921" i="14"/>
  <c r="N920" i="14" s="1"/>
  <c r="O915" i="14"/>
  <c r="N914" i="14"/>
  <c r="N913" i="14" s="1"/>
  <c r="N912" i="14" s="1"/>
  <c r="N911" i="14" s="1"/>
  <c r="N910" i="14" s="1"/>
  <c r="N909" i="14" s="1"/>
  <c r="O902" i="14"/>
  <c r="N901" i="14"/>
  <c r="O900" i="14"/>
  <c r="N899" i="14"/>
  <c r="O887" i="14"/>
  <c r="N886" i="14"/>
  <c r="N885" i="14" s="1"/>
  <c r="N884" i="14" s="1"/>
  <c r="N883" i="14" s="1"/>
  <c r="N882" i="14" s="1"/>
  <c r="O876" i="14"/>
  <c r="N875" i="14"/>
  <c r="O874" i="14"/>
  <c r="Q874" i="14" s="1"/>
  <c r="O873" i="14"/>
  <c r="Q873" i="14" s="1"/>
  <c r="N872" i="14"/>
  <c r="O866" i="14"/>
  <c r="Q866" i="14" s="1"/>
  <c r="O865" i="14"/>
  <c r="N864" i="14"/>
  <c r="N863" i="14" s="1"/>
  <c r="O862" i="14"/>
  <c r="Q862" i="14" s="1"/>
  <c r="O861" i="14"/>
  <c r="Q861" i="14" s="1"/>
  <c r="N860" i="14"/>
  <c r="N859" i="14" s="1"/>
  <c r="O856" i="14"/>
  <c r="Q856" i="14" s="1"/>
  <c r="O855" i="14"/>
  <c r="Q855" i="14" s="1"/>
  <c r="N854" i="14"/>
  <c r="O853" i="14"/>
  <c r="Q853" i="14" s="1"/>
  <c r="O852" i="14"/>
  <c r="Q852" i="14" s="1"/>
  <c r="O851" i="14"/>
  <c r="Q851" i="14" s="1"/>
  <c r="O850" i="14"/>
  <c r="Q850" i="14" s="1"/>
  <c r="N849" i="14"/>
  <c r="O848" i="14"/>
  <c r="N847" i="14"/>
  <c r="O845" i="14"/>
  <c r="N844" i="14"/>
  <c r="O843" i="14"/>
  <c r="Q843" i="14" s="1"/>
  <c r="O842" i="14"/>
  <c r="Q842" i="14" s="1"/>
  <c r="N841" i="14"/>
  <c r="O838" i="14"/>
  <c r="N837" i="14"/>
  <c r="O836" i="14"/>
  <c r="Q836" i="14" s="1"/>
  <c r="Q835" i="14" s="1"/>
  <c r="N835" i="14"/>
  <c r="O834" i="14"/>
  <c r="Q834" i="14" s="1"/>
  <c r="O833" i="14"/>
  <c r="Q833" i="14" s="1"/>
  <c r="O832" i="14"/>
  <c r="Q832" i="14" s="1"/>
  <c r="N831" i="14"/>
  <c r="O826" i="14"/>
  <c r="N825" i="14"/>
  <c r="N824" i="14" s="1"/>
  <c r="N823" i="14" s="1"/>
  <c r="N822" i="14" s="1"/>
  <c r="N817" i="14" s="1"/>
  <c r="O816" i="14"/>
  <c r="N815" i="14"/>
  <c r="N814" i="14" s="1"/>
  <c r="N813" i="14" s="1"/>
  <c r="N812" i="14" s="1"/>
  <c r="O811" i="14"/>
  <c r="N810" i="14"/>
  <c r="N809" i="14" s="1"/>
  <c r="N808" i="14" s="1"/>
  <c r="N807" i="14" s="1"/>
  <c r="O805" i="14"/>
  <c r="N804" i="14"/>
  <c r="N803" i="14" s="1"/>
  <c r="N802" i="14" s="1"/>
  <c r="N801" i="14" s="1"/>
  <c r="O800" i="14"/>
  <c r="N799" i="14"/>
  <c r="N798" i="14" s="1"/>
  <c r="O797" i="14"/>
  <c r="N796" i="14"/>
  <c r="O795" i="14"/>
  <c r="N794" i="14"/>
  <c r="O793" i="14"/>
  <c r="N792" i="14"/>
  <c r="O791" i="14"/>
  <c r="N790" i="14"/>
  <c r="O789" i="14"/>
  <c r="N788" i="14"/>
  <c r="O787" i="14"/>
  <c r="N786" i="14"/>
  <c r="N781" i="14"/>
  <c r="N780" i="14" s="1"/>
  <c r="O775" i="14"/>
  <c r="N774" i="14"/>
  <c r="O771" i="14"/>
  <c r="N770" i="14"/>
  <c r="O765" i="14"/>
  <c r="N764" i="14"/>
  <c r="O763" i="14"/>
  <c r="Q763" i="14" s="1"/>
  <c r="Q762" i="14" s="1"/>
  <c r="N762" i="14"/>
  <c r="O758" i="14"/>
  <c r="Q758" i="14" s="1"/>
  <c r="O757" i="14"/>
  <c r="Q757" i="14" s="1"/>
  <c r="N756" i="14"/>
  <c r="O753" i="14"/>
  <c r="N752" i="14"/>
  <c r="N749" i="14"/>
  <c r="N748" i="14" s="1"/>
  <c r="O746" i="14"/>
  <c r="N745" i="14"/>
  <c r="O741" i="14"/>
  <c r="N740" i="14"/>
  <c r="O739" i="14"/>
  <c r="N738" i="14"/>
  <c r="O737" i="14"/>
  <c r="N736" i="14"/>
  <c r="O730" i="14"/>
  <c r="Q730" i="14" s="1"/>
  <c r="O729" i="14"/>
  <c r="Q729" i="14" s="1"/>
  <c r="N728" i="14"/>
  <c r="N727" i="14" s="1"/>
  <c r="N726" i="14" s="1"/>
  <c r="N725" i="14" s="1"/>
  <c r="N724" i="14" s="1"/>
  <c r="N723" i="14" s="1"/>
  <c r="O720" i="14"/>
  <c r="N719" i="14"/>
  <c r="N718" i="14" s="1"/>
  <c r="N717" i="14" s="1"/>
  <c r="N716" i="14" s="1"/>
  <c r="N715" i="14" s="1"/>
  <c r="N714" i="14" s="1"/>
  <c r="O713" i="14"/>
  <c r="N712" i="14"/>
  <c r="N711" i="14" s="1"/>
  <c r="N710" i="14" s="1"/>
  <c r="N709" i="14" s="1"/>
  <c r="N708" i="14" s="1"/>
  <c r="N707" i="14" s="1"/>
  <c r="O706" i="14"/>
  <c r="Q706" i="14" s="1"/>
  <c r="O705" i="14"/>
  <c r="Q705" i="14" s="1"/>
  <c r="N704" i="14"/>
  <c r="N703" i="14" s="1"/>
  <c r="N702" i="14" s="1"/>
  <c r="N701" i="14" s="1"/>
  <c r="O700" i="14"/>
  <c r="N699" i="14"/>
  <c r="N698" i="14" s="1"/>
  <c r="N697" i="14" s="1"/>
  <c r="O696" i="14"/>
  <c r="N695" i="14"/>
  <c r="O694" i="14"/>
  <c r="N693" i="14"/>
  <c r="O692" i="14"/>
  <c r="N691" i="14"/>
  <c r="O689" i="14"/>
  <c r="N688" i="14"/>
  <c r="N687" i="14" s="1"/>
  <c r="O683" i="14"/>
  <c r="Q683" i="14" s="1"/>
  <c r="O682" i="14"/>
  <c r="Q682" i="14" s="1"/>
  <c r="O681" i="14"/>
  <c r="Q681" i="14" s="1"/>
  <c r="N680" i="14"/>
  <c r="N679" i="14" s="1"/>
  <c r="N678" i="14" s="1"/>
  <c r="N677" i="14" s="1"/>
  <c r="N676" i="14" s="1"/>
  <c r="O672" i="14"/>
  <c r="N671" i="14"/>
  <c r="N670" i="14" s="1"/>
  <c r="N669" i="14" s="1"/>
  <c r="N668" i="14" s="1"/>
  <c r="N667" i="14" s="1"/>
  <c r="N666" i="14" s="1"/>
  <c r="O665" i="14"/>
  <c r="N664" i="14"/>
  <c r="N663" i="14" s="1"/>
  <c r="N662" i="14" s="1"/>
  <c r="N661" i="14" s="1"/>
  <c r="N660" i="14" s="1"/>
  <c r="N659" i="14" s="1"/>
  <c r="O658" i="14"/>
  <c r="Q658" i="14" s="1"/>
  <c r="O657" i="14"/>
  <c r="Q657" i="14" s="1"/>
  <c r="N656" i="14"/>
  <c r="N655" i="14" s="1"/>
  <c r="N654" i="14" s="1"/>
  <c r="N653" i="14" s="1"/>
  <c r="N652" i="14" s="1"/>
  <c r="O651" i="14"/>
  <c r="Q651" i="14" s="1"/>
  <c r="O650" i="14"/>
  <c r="Q650" i="14" s="1"/>
  <c r="O649" i="14"/>
  <c r="Q649" i="14" s="1"/>
  <c r="N648" i="14"/>
  <c r="N647" i="14" s="1"/>
  <c r="N646" i="14" s="1"/>
  <c r="N645" i="14" s="1"/>
  <c r="N644" i="14" s="1"/>
  <c r="O640" i="14"/>
  <c r="N636" i="14"/>
  <c r="O635" i="14"/>
  <c r="N631" i="14"/>
  <c r="O630" i="14"/>
  <c r="N629" i="14"/>
  <c r="O628" i="14"/>
  <c r="N627" i="14"/>
  <c r="O626" i="14"/>
  <c r="Q626" i="14" s="1"/>
  <c r="Q624" i="14" s="1"/>
  <c r="Q623" i="14" s="1"/>
  <c r="N624" i="14"/>
  <c r="N623" i="14" s="1"/>
  <c r="O615" i="14"/>
  <c r="Q615" i="14" s="1"/>
  <c r="Q614" i="14" s="1"/>
  <c r="Q613" i="14" s="1"/>
  <c r="Q612" i="14" s="1"/>
  <c r="N614" i="14"/>
  <c r="N613" i="14" s="1"/>
  <c r="N612" i="14" s="1"/>
  <c r="O611" i="14"/>
  <c r="N610" i="14"/>
  <c r="O609" i="14"/>
  <c r="N608" i="14"/>
  <c r="O604" i="14"/>
  <c r="N603" i="14"/>
  <c r="N602" i="14" s="1"/>
  <c r="N601" i="14" s="1"/>
  <c r="O600" i="14"/>
  <c r="N599" i="14"/>
  <c r="O598" i="14"/>
  <c r="N597" i="14"/>
  <c r="O593" i="14"/>
  <c r="N592" i="14"/>
  <c r="N591" i="14" s="1"/>
  <c r="N590" i="14" s="1"/>
  <c r="N589" i="14" s="1"/>
  <c r="O587" i="14"/>
  <c r="N586" i="14"/>
  <c r="N585" i="14" s="1"/>
  <c r="N584" i="14" s="1"/>
  <c r="N583" i="14" s="1"/>
  <c r="N582" i="14" s="1"/>
  <c r="O581" i="14"/>
  <c r="N580" i="14"/>
  <c r="N579" i="14" s="1"/>
  <c r="N578" i="14" s="1"/>
  <c r="N577" i="14" s="1"/>
  <c r="N576" i="14" s="1"/>
  <c r="O575" i="14"/>
  <c r="N574" i="14"/>
  <c r="N573" i="14" s="1"/>
  <c r="N572" i="14" s="1"/>
  <c r="N571" i="14" s="1"/>
  <c r="N570" i="14" s="1"/>
  <c r="O568" i="14"/>
  <c r="N567" i="14"/>
  <c r="N566" i="14" s="1"/>
  <c r="N565" i="14" s="1"/>
  <c r="N564" i="14" s="1"/>
  <c r="N563" i="14" s="1"/>
  <c r="N552" i="14" s="1"/>
  <c r="O551" i="14"/>
  <c r="N550" i="14"/>
  <c r="N549" i="14" s="1"/>
  <c r="N548" i="14" s="1"/>
  <c r="N547" i="14" s="1"/>
  <c r="N546" i="14" s="1"/>
  <c r="O545" i="14"/>
  <c r="N544" i="14"/>
  <c r="N543" i="14" s="1"/>
  <c r="O533" i="14"/>
  <c r="N532" i="14"/>
  <c r="O531" i="14"/>
  <c r="N530" i="14"/>
  <c r="O527" i="14"/>
  <c r="N526" i="14"/>
  <c r="N525" i="14" s="1"/>
  <c r="N524" i="14" s="1"/>
  <c r="O517" i="14"/>
  <c r="N516" i="14"/>
  <c r="N515" i="14" s="1"/>
  <c r="N514" i="14" s="1"/>
  <c r="N513" i="14" s="1"/>
  <c r="O505" i="14"/>
  <c r="Q505" i="14" s="1"/>
  <c r="Q504" i="14" s="1"/>
  <c r="N504" i="14"/>
  <c r="O503" i="14"/>
  <c r="N502" i="14"/>
  <c r="O501" i="14"/>
  <c r="N500" i="14"/>
  <c r="O499" i="14"/>
  <c r="N498" i="14"/>
  <c r="O492" i="14"/>
  <c r="N491" i="14"/>
  <c r="N490" i="14" s="1"/>
  <c r="O485" i="14"/>
  <c r="N484" i="14"/>
  <c r="O483" i="14"/>
  <c r="N482" i="14"/>
  <c r="O481" i="14"/>
  <c r="N480" i="14"/>
  <c r="O473" i="14"/>
  <c r="N472" i="14"/>
  <c r="N471" i="14" s="1"/>
  <c r="O470" i="14"/>
  <c r="N469" i="14"/>
  <c r="O468" i="14"/>
  <c r="N467" i="14"/>
  <c r="O461" i="14"/>
  <c r="N460" i="14"/>
  <c r="N459" i="14" s="1"/>
  <c r="N458" i="14" s="1"/>
  <c r="N457" i="14" s="1"/>
  <c r="O456" i="14"/>
  <c r="N455" i="14"/>
  <c r="N454" i="14" s="1"/>
  <c r="N453" i="14" s="1"/>
  <c r="O452" i="14"/>
  <c r="N451" i="14"/>
  <c r="N450" i="14" s="1"/>
  <c r="N449" i="14" s="1"/>
  <c r="O433" i="14"/>
  <c r="N432" i="14"/>
  <c r="N431" i="14" s="1"/>
  <c r="N430" i="14" s="1"/>
  <c r="O424" i="14"/>
  <c r="N423" i="14"/>
  <c r="N422" i="14" s="1"/>
  <c r="O420" i="14"/>
  <c r="Q420" i="14" s="1"/>
  <c r="Q419" i="14" s="1"/>
  <c r="N419" i="14"/>
  <c r="O418" i="14"/>
  <c r="N417" i="14"/>
  <c r="O416" i="14"/>
  <c r="N415" i="14"/>
  <c r="O413" i="14"/>
  <c r="Q413" i="14" s="1"/>
  <c r="O412" i="14"/>
  <c r="N411" i="14"/>
  <c r="O410" i="14"/>
  <c r="Q410" i="14" s="1"/>
  <c r="O409" i="14"/>
  <c r="N408" i="14"/>
  <c r="N407" i="14" s="1"/>
  <c r="O406" i="14"/>
  <c r="N405" i="14"/>
  <c r="O404" i="14"/>
  <c r="N403" i="14"/>
  <c r="O402" i="14"/>
  <c r="N401" i="14"/>
  <c r="O400" i="14"/>
  <c r="N399" i="14"/>
  <c r="O395" i="14"/>
  <c r="N394" i="14"/>
  <c r="O393" i="14"/>
  <c r="N392" i="14"/>
  <c r="O390" i="14"/>
  <c r="N389" i="14"/>
  <c r="O388" i="14"/>
  <c r="N387" i="14"/>
  <c r="O386" i="14"/>
  <c r="N385" i="14"/>
  <c r="O384" i="14"/>
  <c r="N383" i="14"/>
  <c r="O379" i="14"/>
  <c r="N378" i="14"/>
  <c r="N377" i="14" s="1"/>
  <c r="N376" i="14" s="1"/>
  <c r="N375" i="14" s="1"/>
  <c r="O359" i="14"/>
  <c r="Q359" i="14" s="1"/>
  <c r="O352" i="14"/>
  <c r="N351" i="14"/>
  <c r="O350" i="14"/>
  <c r="N349" i="14"/>
  <c r="O348" i="14"/>
  <c r="N347" i="14"/>
  <c r="O346" i="14"/>
  <c r="Q346" i="14" s="1"/>
  <c r="O345" i="14"/>
  <c r="N344" i="14"/>
  <c r="O342" i="14"/>
  <c r="N341" i="14"/>
  <c r="O340" i="14"/>
  <c r="Q340" i="14" s="1"/>
  <c r="O339" i="14"/>
  <c r="Q339" i="14" s="1"/>
  <c r="N338" i="14"/>
  <c r="O333" i="14"/>
  <c r="Q333" i="14" s="1"/>
  <c r="Q332" i="14" s="1"/>
  <c r="N332" i="14"/>
  <c r="O331" i="14"/>
  <c r="N330" i="14"/>
  <c r="O328" i="14"/>
  <c r="N327" i="14"/>
  <c r="O326" i="14"/>
  <c r="N325" i="14"/>
  <c r="O323" i="14"/>
  <c r="O322" i="14" s="1"/>
  <c r="O321" i="14"/>
  <c r="Q321" i="14" s="1"/>
  <c r="O320" i="14"/>
  <c r="Q320" i="14" s="1"/>
  <c r="N319" i="14"/>
  <c r="O318" i="14"/>
  <c r="Q318" i="14" s="1"/>
  <c r="O316" i="14"/>
  <c r="Q316" i="14" s="1"/>
  <c r="O312" i="14"/>
  <c r="N311" i="14"/>
  <c r="N310" i="14" s="1"/>
  <c r="N309" i="14" s="1"/>
  <c r="O305" i="14"/>
  <c r="N304" i="14"/>
  <c r="N303" i="14" s="1"/>
  <c r="N302" i="14" s="1"/>
  <c r="N301" i="14" s="1"/>
  <c r="O300" i="14"/>
  <c r="N299" i="14"/>
  <c r="N298" i="14" s="1"/>
  <c r="N297" i="14" s="1"/>
  <c r="O296" i="14"/>
  <c r="N295" i="14"/>
  <c r="N294" i="14" s="1"/>
  <c r="N293" i="14" s="1"/>
  <c r="O281" i="14"/>
  <c r="N280" i="14"/>
  <c r="N279" i="14" s="1"/>
  <c r="N278" i="14" s="1"/>
  <c r="O272" i="14"/>
  <c r="Q272" i="14" s="1"/>
  <c r="O271" i="14"/>
  <c r="Q271" i="14" s="1"/>
  <c r="N270" i="14"/>
  <c r="O269" i="14"/>
  <c r="Q269" i="14" s="1"/>
  <c r="O268" i="14"/>
  <c r="Q268" i="14" s="1"/>
  <c r="N267" i="14"/>
  <c r="O258" i="14"/>
  <c r="N257" i="14"/>
  <c r="N256" i="14" s="1"/>
  <c r="O252" i="14"/>
  <c r="Q252" i="14" s="1"/>
  <c r="O251" i="14"/>
  <c r="Q251" i="14" s="1"/>
  <c r="N250" i="14"/>
  <c r="N249" i="14" s="1"/>
  <c r="N248" i="14" s="1"/>
  <c r="N247" i="14" s="1"/>
  <c r="N246" i="14" s="1"/>
  <c r="O245" i="14"/>
  <c r="N244" i="14"/>
  <c r="N243" i="14" s="1"/>
  <c r="N242" i="14" s="1"/>
  <c r="O241" i="14"/>
  <c r="N240" i="14"/>
  <c r="N239" i="14" s="1"/>
  <c r="N238" i="14" s="1"/>
  <c r="O235" i="14"/>
  <c r="N234" i="14"/>
  <c r="N233" i="14" s="1"/>
  <c r="O232" i="14"/>
  <c r="N231" i="14"/>
  <c r="N230" i="14" s="1"/>
  <c r="O227" i="14"/>
  <c r="N226" i="14"/>
  <c r="O225" i="14"/>
  <c r="N224" i="14"/>
  <c r="O218" i="14"/>
  <c r="N217" i="14"/>
  <c r="N216" i="14" s="1"/>
  <c r="O215" i="14"/>
  <c r="N214" i="14"/>
  <c r="O213" i="14"/>
  <c r="Q213" i="14" s="1"/>
  <c r="Q212" i="14" s="1"/>
  <c r="N212" i="14"/>
  <c r="O211" i="14"/>
  <c r="N210" i="14"/>
  <c r="O209" i="14"/>
  <c r="N208" i="14"/>
  <c r="O203" i="14"/>
  <c r="Q203" i="14" s="1"/>
  <c r="O202" i="14"/>
  <c r="Q202" i="14" s="1"/>
  <c r="O201" i="14"/>
  <c r="Q201" i="14" s="1"/>
  <c r="N200" i="14"/>
  <c r="N199" i="14" s="1"/>
  <c r="N198" i="14" s="1"/>
  <c r="O197" i="14"/>
  <c r="N196" i="14"/>
  <c r="O195" i="14"/>
  <c r="Q195" i="14" s="1"/>
  <c r="O194" i="14"/>
  <c r="Q194" i="14" s="1"/>
  <c r="N193" i="14"/>
  <c r="O188" i="14"/>
  <c r="Q188" i="14" s="1"/>
  <c r="O187" i="14"/>
  <c r="Q187" i="14" s="1"/>
  <c r="O186" i="14"/>
  <c r="Q186" i="14" s="1"/>
  <c r="N185" i="14"/>
  <c r="N184" i="14" s="1"/>
  <c r="N183" i="14" s="1"/>
  <c r="O182" i="14"/>
  <c r="N181" i="14"/>
  <c r="N180" i="14" s="1"/>
  <c r="N179" i="14" s="1"/>
  <c r="O168" i="14"/>
  <c r="N167" i="14"/>
  <c r="O166" i="14"/>
  <c r="N165" i="14"/>
  <c r="O164" i="14"/>
  <c r="N163" i="14"/>
  <c r="O161" i="14"/>
  <c r="Q161" i="14" s="1"/>
  <c r="Q160" i="14" s="1"/>
  <c r="N160" i="14"/>
  <c r="O159" i="14"/>
  <c r="N158" i="14"/>
  <c r="O157" i="14"/>
  <c r="N156" i="14"/>
  <c r="O155" i="14"/>
  <c r="N154" i="14"/>
  <c r="O153" i="14"/>
  <c r="N152" i="14"/>
  <c r="O149" i="14"/>
  <c r="Q149" i="14" s="1"/>
  <c r="O148" i="14"/>
  <c r="N147" i="14"/>
  <c r="N146" i="14" s="1"/>
  <c r="N145" i="14" s="1"/>
  <c r="O143" i="14"/>
  <c r="N142" i="14"/>
  <c r="N141" i="14" s="1"/>
  <c r="N140" i="14" s="1"/>
  <c r="O137" i="14"/>
  <c r="N136" i="14"/>
  <c r="O135" i="14"/>
  <c r="N134" i="14"/>
  <c r="O133" i="14"/>
  <c r="N132" i="14"/>
  <c r="O131" i="14"/>
  <c r="N130" i="14"/>
  <c r="O129" i="14"/>
  <c r="Q129" i="14" s="1"/>
  <c r="O128" i="14"/>
  <c r="Q128" i="14" s="1"/>
  <c r="N127" i="14"/>
  <c r="O119" i="14"/>
  <c r="N118" i="14"/>
  <c r="N117" i="14" s="1"/>
  <c r="N116" i="14" s="1"/>
  <c r="N115" i="14" s="1"/>
  <c r="O114" i="14"/>
  <c r="N113" i="14"/>
  <c r="N112" i="14" s="1"/>
  <c r="O111" i="14"/>
  <c r="N110" i="14"/>
  <c r="N109" i="14" s="1"/>
  <c r="O105" i="14"/>
  <c r="N104" i="14"/>
  <c r="N103" i="14" s="1"/>
  <c r="N102" i="14" s="1"/>
  <c r="O101" i="14"/>
  <c r="N100" i="14"/>
  <c r="N99" i="14" s="1"/>
  <c r="N98" i="14" s="1"/>
  <c r="O97" i="14"/>
  <c r="N96" i="14"/>
  <c r="N95" i="14" s="1"/>
  <c r="N94" i="14" s="1"/>
  <c r="N93" i="14" s="1"/>
  <c r="N92" i="14" s="1"/>
  <c r="O91" i="14"/>
  <c r="Q91" i="14" s="1"/>
  <c r="Q90" i="14" s="1"/>
  <c r="N90" i="14"/>
  <c r="O89" i="14"/>
  <c r="N88" i="14"/>
  <c r="O87" i="14"/>
  <c r="Q87" i="14" s="1"/>
  <c r="O86" i="14"/>
  <c r="Q86" i="14" s="1"/>
  <c r="N85" i="14"/>
  <c r="O84" i="14"/>
  <c r="Q84" i="14" s="1"/>
  <c r="O83" i="14"/>
  <c r="Q83" i="14" s="1"/>
  <c r="N82" i="14"/>
  <c r="O81" i="14"/>
  <c r="N80" i="14"/>
  <c r="O79" i="14"/>
  <c r="N78" i="14"/>
  <c r="O77" i="14"/>
  <c r="N76" i="14"/>
  <c r="O75" i="14"/>
  <c r="Q75" i="14" s="1"/>
  <c r="O74" i="14"/>
  <c r="Q74" i="14" s="1"/>
  <c r="O73" i="14"/>
  <c r="Q73" i="14" s="1"/>
  <c r="O72" i="14"/>
  <c r="Q72" i="14" s="1"/>
  <c r="N71" i="14"/>
  <c r="O67" i="14"/>
  <c r="N66" i="14"/>
  <c r="N65" i="14" s="1"/>
  <c r="N64" i="14" s="1"/>
  <c r="N63" i="14" s="1"/>
  <c r="O61" i="14"/>
  <c r="N60" i="14"/>
  <c r="N59" i="14" s="1"/>
  <c r="N58" i="14" s="1"/>
  <c r="O54" i="14"/>
  <c r="N53" i="14"/>
  <c r="O52" i="14"/>
  <c r="N51" i="14"/>
  <c r="O47" i="14"/>
  <c r="N46" i="14"/>
  <c r="N45" i="14" s="1"/>
  <c r="N44" i="14" s="1"/>
  <c r="O43" i="14"/>
  <c r="N42" i="14"/>
  <c r="O41" i="14"/>
  <c r="N40" i="14"/>
  <c r="O39" i="14"/>
  <c r="Q39" i="14" s="1"/>
  <c r="O38" i="14"/>
  <c r="Q38" i="14" s="1"/>
  <c r="N37" i="14"/>
  <c r="O31" i="14"/>
  <c r="N30" i="14"/>
  <c r="N29" i="14" s="1"/>
  <c r="N28" i="14" s="1"/>
  <c r="N27" i="14" s="1"/>
  <c r="O26" i="14"/>
  <c r="N25" i="14"/>
  <c r="N24" i="14" s="1"/>
  <c r="N23" i="14" s="1"/>
  <c r="O22" i="14"/>
  <c r="N21" i="14"/>
  <c r="O20" i="14"/>
  <c r="Q20" i="14" s="1"/>
  <c r="O19" i="14"/>
  <c r="Q19" i="14" s="1"/>
  <c r="N18" i="14"/>
  <c r="O17" i="14"/>
  <c r="N16" i="14"/>
  <c r="K442" i="17" l="1"/>
  <c r="P442" i="17"/>
  <c r="P351" i="17"/>
  <c r="H351" i="17"/>
  <c r="J12" i="17"/>
  <c r="K102" i="17"/>
  <c r="P102" i="17"/>
  <c r="F102" i="17"/>
  <c r="M102" i="17"/>
  <c r="R102" i="17"/>
  <c r="M442" i="17"/>
  <c r="N620" i="14"/>
  <c r="G102" i="17"/>
  <c r="G101" i="17" s="1"/>
  <c r="G100" i="17" s="1"/>
  <c r="G608" i="17" s="1"/>
  <c r="G641" i="17" s="1"/>
  <c r="P305" i="17"/>
  <c r="P148" i="17"/>
  <c r="P147" i="17" s="1"/>
  <c r="P126" i="17"/>
  <c r="O400" i="17"/>
  <c r="P330" i="17"/>
  <c r="K305" i="17"/>
  <c r="K272" i="17"/>
  <c r="K268" i="17" s="1"/>
  <c r="K247" i="17"/>
  <c r="P479" i="17"/>
  <c r="E375" i="17"/>
  <c r="P495" i="17"/>
  <c r="P494" i="17" s="1"/>
  <c r="F246" i="17"/>
  <c r="F279" i="17"/>
  <c r="R13" i="17"/>
  <c r="K526" i="17"/>
  <c r="K521" i="17" s="1"/>
  <c r="M417" i="17"/>
  <c r="R417" i="17"/>
  <c r="H526" i="17"/>
  <c r="H521" i="17" s="1"/>
  <c r="F268" i="17"/>
  <c r="P417" i="17"/>
  <c r="K13" i="17"/>
  <c r="M351" i="17"/>
  <c r="P13" i="17"/>
  <c r="M13" i="17"/>
  <c r="M12" i="17" s="1"/>
  <c r="P588" i="17"/>
  <c r="M121" i="17"/>
  <c r="R351" i="17"/>
  <c r="P46" i="17"/>
  <c r="K351" i="17"/>
  <c r="F351" i="17"/>
  <c r="O440" i="17"/>
  <c r="K588" i="17"/>
  <c r="J375" i="17"/>
  <c r="P312" i="17"/>
  <c r="K508" i="17"/>
  <c r="K507" i="17" s="1"/>
  <c r="K148" i="17"/>
  <c r="K147" i="17" s="1"/>
  <c r="F46" i="17"/>
  <c r="K46" i="17"/>
  <c r="E640" i="17"/>
  <c r="R312" i="17"/>
  <c r="K312" i="17"/>
  <c r="M312" i="17"/>
  <c r="H365" i="17"/>
  <c r="H364" i="17" s="1"/>
  <c r="H363" i="17" s="1"/>
  <c r="F158" i="17"/>
  <c r="P279" i="17"/>
  <c r="H323" i="17"/>
  <c r="P133" i="17"/>
  <c r="F323" i="17"/>
  <c r="K279" i="17"/>
  <c r="R287" i="17"/>
  <c r="R286" i="17" s="1"/>
  <c r="H246" i="17"/>
  <c r="K246" i="17"/>
  <c r="M385" i="17"/>
  <c r="P158" i="17"/>
  <c r="M158" i="17"/>
  <c r="H330" i="17"/>
  <c r="P268" i="17"/>
  <c r="K32" i="17"/>
  <c r="K12" i="17" s="1"/>
  <c r="F148" i="17"/>
  <c r="F147" i="17" s="1"/>
  <c r="R32" i="17"/>
  <c r="R12" i="17" s="1"/>
  <c r="R552" i="17"/>
  <c r="P296" i="17"/>
  <c r="K126" i="17"/>
  <c r="K470" i="17"/>
  <c r="P323" i="17"/>
  <c r="K158" i="17"/>
  <c r="F32" i="17"/>
  <c r="F588" i="17"/>
  <c r="K133" i="17"/>
  <c r="K323" i="17"/>
  <c r="R588" i="17"/>
  <c r="P526" i="17"/>
  <c r="P521" i="17" s="1"/>
  <c r="R305" i="17"/>
  <c r="R296" i="17"/>
  <c r="R46" i="17"/>
  <c r="K395" i="17"/>
  <c r="K121" i="17"/>
  <c r="M508" i="17"/>
  <c r="M507" i="17" s="1"/>
  <c r="R508" i="17"/>
  <c r="R507" i="17" s="1"/>
  <c r="P247" i="17"/>
  <c r="P246" i="17" s="1"/>
  <c r="R116" i="17"/>
  <c r="J263" i="17"/>
  <c r="P385" i="17"/>
  <c r="P441" i="17"/>
  <c r="R536" i="17"/>
  <c r="H337" i="17"/>
  <c r="F470" i="17"/>
  <c r="M126" i="17"/>
  <c r="R134" i="17"/>
  <c r="R133" i="17" s="1"/>
  <c r="H134" i="17"/>
  <c r="H133" i="17" s="1"/>
  <c r="M305" i="17"/>
  <c r="M296" i="17"/>
  <c r="F385" i="17"/>
  <c r="K370" i="17"/>
  <c r="P376" i="17"/>
  <c r="K495" i="17"/>
  <c r="K494" i="17" s="1"/>
  <c r="O101" i="17"/>
  <c r="O100" i="17" s="1"/>
  <c r="H148" i="17"/>
  <c r="H147" i="17" s="1"/>
  <c r="H32" i="17"/>
  <c r="M287" i="17"/>
  <c r="M286" i="17" s="1"/>
  <c r="R337" i="17"/>
  <c r="R323" i="17"/>
  <c r="M395" i="17"/>
  <c r="M116" i="17"/>
  <c r="H385" i="17"/>
  <c r="M479" i="17"/>
  <c r="R279" i="17"/>
  <c r="M536" i="17"/>
  <c r="R479" i="17"/>
  <c r="R101" i="17"/>
  <c r="P32" i="17"/>
  <c r="E526" i="17"/>
  <c r="E521" i="17" s="1"/>
  <c r="M588" i="17"/>
  <c r="M279" i="17"/>
  <c r="P337" i="17"/>
  <c r="R158" i="17"/>
  <c r="R148" i="17"/>
  <c r="R147" i="17" s="1"/>
  <c r="M148" i="17"/>
  <c r="M147" i="17" s="1"/>
  <c r="M134" i="17"/>
  <c r="M133" i="17" s="1"/>
  <c r="R385" i="17"/>
  <c r="R272" i="17"/>
  <c r="R268" i="17" s="1"/>
  <c r="H470" i="17"/>
  <c r="M330" i="17"/>
  <c r="H272" i="17"/>
  <c r="H268" i="17" s="1"/>
  <c r="H263" i="17" s="1"/>
  <c r="H345" i="17"/>
  <c r="H296" i="17"/>
  <c r="H126" i="17"/>
  <c r="M272" i="17"/>
  <c r="M268" i="17" s="1"/>
  <c r="H158" i="17"/>
  <c r="K287" i="17"/>
  <c r="K286" i="17" s="1"/>
  <c r="K385" i="17"/>
  <c r="K345" i="17"/>
  <c r="F134" i="17"/>
  <c r="F133" i="17" s="1"/>
  <c r="P287" i="17"/>
  <c r="P286" i="17" s="1"/>
  <c r="M495" i="17"/>
  <c r="M494" i="17" s="1"/>
  <c r="M493" i="17" s="1"/>
  <c r="M337" i="17"/>
  <c r="M323" i="17"/>
  <c r="M370" i="17"/>
  <c r="M344" i="17" s="1"/>
  <c r="R495" i="17"/>
  <c r="R494" i="17" s="1"/>
  <c r="R344" i="17"/>
  <c r="M470" i="17"/>
  <c r="K330" i="17"/>
  <c r="M247" i="17"/>
  <c r="M246" i="17" s="1"/>
  <c r="R470" i="17"/>
  <c r="R376" i="17"/>
  <c r="R247" i="17"/>
  <c r="R246" i="17" s="1"/>
  <c r="E426" i="17"/>
  <c r="J55" i="17"/>
  <c r="N898" i="14"/>
  <c r="S898" i="14"/>
  <c r="S897" i="14" s="1"/>
  <c r="S896" i="14" s="1"/>
  <c r="S895" i="14" s="1"/>
  <c r="S888" i="14" s="1"/>
  <c r="N783" i="14"/>
  <c r="S783" i="14"/>
  <c r="S779" i="14" s="1"/>
  <c r="S751" i="14"/>
  <c r="S747" i="14" s="1"/>
  <c r="S343" i="14"/>
  <c r="N343" i="14"/>
  <c r="N751" i="14"/>
  <c r="N747" i="14" s="1"/>
  <c r="S969" i="14"/>
  <c r="N126" i="14"/>
  <c r="N125" i="14" s="1"/>
  <c r="N124" i="14" s="1"/>
  <c r="N969" i="14"/>
  <c r="S126" i="14"/>
  <c r="S125" i="14" s="1"/>
  <c r="S124" i="14" s="1"/>
  <c r="S1100" i="14"/>
  <c r="S1099" i="14" s="1"/>
  <c r="S1098" i="14" s="1"/>
  <c r="S1092" i="14" s="1"/>
  <c r="N1100" i="14"/>
  <c r="N1099" i="14" s="1"/>
  <c r="N1098" i="14" s="1"/>
  <c r="N1092" i="14" s="1"/>
  <c r="S619" i="14"/>
  <c r="S618" i="14" s="1"/>
  <c r="S617" i="14" s="1"/>
  <c r="S616" i="14" s="1"/>
  <c r="S536" i="14"/>
  <c r="S535" i="14" s="1"/>
  <c r="S534" i="14" s="1"/>
  <c r="N536" i="14"/>
  <c r="N535" i="14" s="1"/>
  <c r="N534" i="14" s="1"/>
  <c r="S396" i="14"/>
  <c r="N396" i="14"/>
  <c r="O504" i="14"/>
  <c r="N263" i="14"/>
  <c r="S263" i="14"/>
  <c r="V37" i="14"/>
  <c r="V82" i="14"/>
  <c r="V185" i="14"/>
  <c r="V184" i="14" s="1"/>
  <c r="V183" i="14" s="1"/>
  <c r="V193" i="14"/>
  <c r="Q357" i="14"/>
  <c r="Q356" i="14" s="1"/>
  <c r="Q355" i="14" s="1"/>
  <c r="V127" i="14"/>
  <c r="Q18" i="14"/>
  <c r="N858" i="14"/>
  <c r="N857" i="14" s="1"/>
  <c r="O1065" i="14"/>
  <c r="O1064" i="14" s="1"/>
  <c r="O1063" i="14" s="1"/>
  <c r="O1062" i="14" s="1"/>
  <c r="Q1103" i="14"/>
  <c r="Q1172" i="14"/>
  <c r="Q71" i="14"/>
  <c r="Q85" i="14"/>
  <c r="Q270" i="14"/>
  <c r="Q680" i="14"/>
  <c r="Q679" i="14" s="1"/>
  <c r="Q678" i="14" s="1"/>
  <c r="Q677" i="14" s="1"/>
  <c r="Q676" i="14" s="1"/>
  <c r="Q849" i="14"/>
  <c r="V270" i="14"/>
  <c r="V319" i="14"/>
  <c r="V338" i="14"/>
  <c r="V648" i="14"/>
  <c r="V647" i="14" s="1"/>
  <c r="V646" i="14" s="1"/>
  <c r="V645" i="14" s="1"/>
  <c r="V644" i="14" s="1"/>
  <c r="V656" i="14"/>
  <c r="V655" i="14" s="1"/>
  <c r="V654" i="14" s="1"/>
  <c r="V653" i="14" s="1"/>
  <c r="V652" i="14" s="1"/>
  <c r="V831" i="14"/>
  <c r="V841" i="14"/>
  <c r="V854" i="14"/>
  <c r="V921" i="14"/>
  <c r="V920" i="14" s="1"/>
  <c r="V1150" i="14"/>
  <c r="V1149" i="14" s="1"/>
  <c r="V1148" i="14" s="1"/>
  <c r="V1147" i="14" s="1"/>
  <c r="V1146" i="14" s="1"/>
  <c r="Q1160" i="14"/>
  <c r="Q1183" i="14"/>
  <c r="Q1182" i="14" s="1"/>
  <c r="Q1181" i="14" s="1"/>
  <c r="Q127" i="14"/>
  <c r="O160" i="14"/>
  <c r="O212" i="14"/>
  <c r="O332" i="14"/>
  <c r="Q338" i="14"/>
  <c r="O624" i="14"/>
  <c r="O623" i="14" s="1"/>
  <c r="Q728" i="14"/>
  <c r="Q727" i="14" s="1"/>
  <c r="Q726" i="14" s="1"/>
  <c r="Q725" i="14" s="1"/>
  <c r="Q724" i="14" s="1"/>
  <c r="Q723" i="14" s="1"/>
  <c r="O762" i="14"/>
  <c r="O835" i="14"/>
  <c r="V147" i="14"/>
  <c r="V146" i="14" s="1"/>
  <c r="V145" i="14" s="1"/>
  <c r="V704" i="14"/>
  <c r="V703" i="14" s="1"/>
  <c r="V702" i="14" s="1"/>
  <c r="V701" i="14" s="1"/>
  <c r="V756" i="14"/>
  <c r="V864" i="14"/>
  <c r="V863" i="14" s="1"/>
  <c r="T1083" i="14"/>
  <c r="T1082" i="14" s="1"/>
  <c r="T1081" i="14" s="1"/>
  <c r="T1080" i="14" s="1"/>
  <c r="T1079" i="14" s="1"/>
  <c r="T1078" i="14" s="1"/>
  <c r="V1178" i="14"/>
  <c r="V1177" i="14" s="1"/>
  <c r="V1176" i="14" s="1"/>
  <c r="O40" i="14"/>
  <c r="Q41" i="14"/>
  <c r="Q40" i="14" s="1"/>
  <c r="O53" i="14"/>
  <c r="Q54" i="14"/>
  <c r="Q53" i="14" s="1"/>
  <c r="O25" i="14"/>
  <c r="O24" i="14" s="1"/>
  <c r="O23" i="14" s="1"/>
  <c r="Q26" i="14"/>
  <c r="Q25" i="14" s="1"/>
  <c r="Q24" i="14" s="1"/>
  <c r="Q23" i="14" s="1"/>
  <c r="Q37" i="14"/>
  <c r="O78" i="14"/>
  <c r="Q79" i="14"/>
  <c r="Q78" i="14" s="1"/>
  <c r="Q82" i="14"/>
  <c r="O90" i="14"/>
  <c r="O132" i="14"/>
  <c r="Q133" i="14"/>
  <c r="Q132" i="14" s="1"/>
  <c r="O136" i="14"/>
  <c r="Q137" i="14"/>
  <c r="Q136" i="14" s="1"/>
  <c r="O147" i="14"/>
  <c r="O146" i="14" s="1"/>
  <c r="O145" i="14" s="1"/>
  <c r="Q148" i="14"/>
  <c r="Q147" i="14" s="1"/>
  <c r="Q146" i="14" s="1"/>
  <c r="Q145" i="14" s="1"/>
  <c r="O165" i="14"/>
  <c r="Q166" i="14"/>
  <c r="Q165" i="14" s="1"/>
  <c r="O181" i="14"/>
  <c r="O180" i="14" s="1"/>
  <c r="O179" i="14" s="1"/>
  <c r="Q182" i="14"/>
  <c r="Q181" i="14" s="1"/>
  <c r="Q180" i="14" s="1"/>
  <c r="Q179" i="14" s="1"/>
  <c r="Q185" i="14"/>
  <c r="Q184" i="14" s="1"/>
  <c r="Q183" i="14" s="1"/>
  <c r="O217" i="14"/>
  <c r="O216" i="14" s="1"/>
  <c r="Q218" i="14"/>
  <c r="Q217" i="14" s="1"/>
  <c r="Q216" i="14" s="1"/>
  <c r="O226" i="14"/>
  <c r="Q227" i="14"/>
  <c r="Q226" i="14" s="1"/>
  <c r="O234" i="14"/>
  <c r="O233" i="14" s="1"/>
  <c r="Q235" i="14"/>
  <c r="Q234" i="14" s="1"/>
  <c r="Q233" i="14" s="1"/>
  <c r="O244" i="14"/>
  <c r="O243" i="14" s="1"/>
  <c r="O242" i="14" s="1"/>
  <c r="Q245" i="14"/>
  <c r="Q244" i="14" s="1"/>
  <c r="Q243" i="14" s="1"/>
  <c r="Q242" i="14" s="1"/>
  <c r="Q319" i="14"/>
  <c r="O349" i="14"/>
  <c r="Q350" i="14"/>
  <c r="Q349" i="14" s="1"/>
  <c r="O383" i="14"/>
  <c r="Q384" i="14"/>
  <c r="Q383" i="14" s="1"/>
  <c r="O387" i="14"/>
  <c r="Q388" i="14"/>
  <c r="Q387" i="14" s="1"/>
  <c r="O392" i="14"/>
  <c r="Q393" i="14"/>
  <c r="Q392" i="14" s="1"/>
  <c r="O399" i="14"/>
  <c r="Q400" i="14"/>
  <c r="Q399" i="14" s="1"/>
  <c r="O403" i="14"/>
  <c r="Q404" i="14"/>
  <c r="Q403" i="14" s="1"/>
  <c r="O408" i="14"/>
  <c r="O407" i="14" s="1"/>
  <c r="Q409" i="14"/>
  <c r="Q408" i="14" s="1"/>
  <c r="O417" i="14"/>
  <c r="Q418" i="14"/>
  <c r="Q417" i="14" s="1"/>
  <c r="O526" i="14"/>
  <c r="O525" i="14" s="1"/>
  <c r="O524" i="14" s="1"/>
  <c r="Q527" i="14"/>
  <c r="Q526" i="14" s="1"/>
  <c r="Q525" i="14" s="1"/>
  <c r="Q524" i="14" s="1"/>
  <c r="O532" i="14"/>
  <c r="Q533" i="14"/>
  <c r="Q532" i="14" s="1"/>
  <c r="O550" i="14"/>
  <c r="O549" i="14" s="1"/>
  <c r="O548" i="14" s="1"/>
  <c r="O547" i="14" s="1"/>
  <c r="O546" i="14" s="1"/>
  <c r="Q551" i="14"/>
  <c r="Q550" i="14" s="1"/>
  <c r="Q549" i="14" s="1"/>
  <c r="Q548" i="14" s="1"/>
  <c r="Q547" i="14" s="1"/>
  <c r="Q546" i="14" s="1"/>
  <c r="O574" i="14"/>
  <c r="O573" i="14" s="1"/>
  <c r="O572" i="14" s="1"/>
  <c r="O571" i="14" s="1"/>
  <c r="O570" i="14" s="1"/>
  <c r="Q575" i="14"/>
  <c r="Q574" i="14" s="1"/>
  <c r="Q573" i="14" s="1"/>
  <c r="Q572" i="14" s="1"/>
  <c r="Q571" i="14" s="1"/>
  <c r="Q570" i="14" s="1"/>
  <c r="O586" i="14"/>
  <c r="O585" i="14" s="1"/>
  <c r="O584" i="14" s="1"/>
  <c r="O583" i="14" s="1"/>
  <c r="O582" i="14" s="1"/>
  <c r="Q587" i="14"/>
  <c r="Q586" i="14" s="1"/>
  <c r="Q585" i="14" s="1"/>
  <c r="Q584" i="14" s="1"/>
  <c r="Q583" i="14" s="1"/>
  <c r="Q582" i="14" s="1"/>
  <c r="O597" i="14"/>
  <c r="Q598" i="14"/>
  <c r="Q597" i="14" s="1"/>
  <c r="O603" i="14"/>
  <c r="O602" i="14" s="1"/>
  <c r="O601" i="14" s="1"/>
  <c r="Q604" i="14"/>
  <c r="Q603" i="14" s="1"/>
  <c r="Q602" i="14" s="1"/>
  <c r="Q601" i="14" s="1"/>
  <c r="O610" i="14"/>
  <c r="Q611" i="14"/>
  <c r="Q610" i="14" s="1"/>
  <c r="O627" i="14"/>
  <c r="Q628" i="14"/>
  <c r="Q627" i="14" s="1"/>
  <c r="O631" i="14"/>
  <c r="Q635" i="14"/>
  <c r="Q631" i="14" s="1"/>
  <c r="Q656" i="14"/>
  <c r="Q655" i="14" s="1"/>
  <c r="Q654" i="14" s="1"/>
  <c r="Q653" i="14" s="1"/>
  <c r="Q652" i="14" s="1"/>
  <c r="O712" i="14"/>
  <c r="O711" i="14" s="1"/>
  <c r="O710" i="14" s="1"/>
  <c r="O709" i="14" s="1"/>
  <c r="O708" i="14" s="1"/>
  <c r="O707" i="14" s="1"/>
  <c r="Q713" i="14"/>
  <c r="Q712" i="14" s="1"/>
  <c r="Q711" i="14" s="1"/>
  <c r="Q710" i="14" s="1"/>
  <c r="Q709" i="14" s="1"/>
  <c r="Q708" i="14" s="1"/>
  <c r="Q707" i="14" s="1"/>
  <c r="O752" i="14"/>
  <c r="Q753" i="14"/>
  <c r="Q752" i="14" s="1"/>
  <c r="O764" i="14"/>
  <c r="Q765" i="14"/>
  <c r="Q764" i="14" s="1"/>
  <c r="Q761" i="14" s="1"/>
  <c r="Q760" i="14" s="1"/>
  <c r="Q759" i="14" s="1"/>
  <c r="O774" i="14"/>
  <c r="Q775" i="14"/>
  <c r="Q774" i="14" s="1"/>
  <c r="O837" i="14"/>
  <c r="Q838" i="14"/>
  <c r="Q837" i="14" s="1"/>
  <c r="Q872" i="14"/>
  <c r="N919" i="14"/>
  <c r="N918" i="14" s="1"/>
  <c r="N917" i="14" s="1"/>
  <c r="N916" i="14" s="1"/>
  <c r="O936" i="14"/>
  <c r="O935" i="14" s="1"/>
  <c r="O931" i="14" s="1"/>
  <c r="Q937" i="14"/>
  <c r="Q936" i="14" s="1"/>
  <c r="Q935" i="14" s="1"/>
  <c r="Q931" i="14" s="1"/>
  <c r="O946" i="14"/>
  <c r="O945" i="14" s="1"/>
  <c r="O944" i="14" s="1"/>
  <c r="O943" i="14" s="1"/>
  <c r="O942" i="14" s="1"/>
  <c r="O972" i="14"/>
  <c r="Q973" i="14"/>
  <c r="Q972" i="14" s="1"/>
  <c r="O979" i="14"/>
  <c r="O1023" i="14"/>
  <c r="Q1024" i="14"/>
  <c r="Q1023" i="14" s="1"/>
  <c r="Q1019" i="14" s="1"/>
  <c r="Q1018" i="14" s="1"/>
  <c r="Q1036" i="14"/>
  <c r="Q1035" i="14" s="1"/>
  <c r="O1076" i="14"/>
  <c r="O1075" i="14" s="1"/>
  <c r="O1074" i="14" s="1"/>
  <c r="O1073" i="14" s="1"/>
  <c r="O1072" i="14" s="1"/>
  <c r="Q1077" i="14"/>
  <c r="Q1076" i="14" s="1"/>
  <c r="Q1075" i="14" s="1"/>
  <c r="Q1074" i="14" s="1"/>
  <c r="Q1073" i="14" s="1"/>
  <c r="Q1072" i="14" s="1"/>
  <c r="O1116" i="14"/>
  <c r="Q1117" i="14"/>
  <c r="Q1116" i="14" s="1"/>
  <c r="O1140" i="14"/>
  <c r="Q1141" i="14"/>
  <c r="Q1140" i="14" s="1"/>
  <c r="O1150" i="14"/>
  <c r="O1149" i="14" s="1"/>
  <c r="O1148" i="14" s="1"/>
  <c r="O1147" i="14" s="1"/>
  <c r="O1146" i="14" s="1"/>
  <c r="Q1151" i="14"/>
  <c r="Q1150" i="14" s="1"/>
  <c r="Q1149" i="14" s="1"/>
  <c r="Q1148" i="14" s="1"/>
  <c r="Q1147" i="14" s="1"/>
  <c r="Q1146" i="14" s="1"/>
  <c r="O274" i="14"/>
  <c r="Q275" i="14"/>
  <c r="Q274" i="14" s="1"/>
  <c r="O365" i="14"/>
  <c r="Q366" i="14"/>
  <c r="Q365" i="14" s="1"/>
  <c r="O428" i="14"/>
  <c r="Q429" i="14"/>
  <c r="Q428" i="14" s="1"/>
  <c r="O989" i="14"/>
  <c r="Q990" i="14"/>
  <c r="Q989" i="14" s="1"/>
  <c r="O1190" i="14"/>
  <c r="Q1191" i="14"/>
  <c r="Q1190" i="14" s="1"/>
  <c r="V18" i="14"/>
  <c r="T40" i="14"/>
  <c r="V41" i="14"/>
  <c r="V40" i="14" s="1"/>
  <c r="T46" i="14"/>
  <c r="T45" i="14" s="1"/>
  <c r="T44" i="14" s="1"/>
  <c r="V47" i="14"/>
  <c r="V46" i="14" s="1"/>
  <c r="V45" i="14" s="1"/>
  <c r="V44" i="14" s="1"/>
  <c r="T53" i="14"/>
  <c r="V54" i="14"/>
  <c r="V53" i="14" s="1"/>
  <c r="T66" i="14"/>
  <c r="T65" i="14" s="1"/>
  <c r="T64" i="14" s="1"/>
  <c r="T63" i="14" s="1"/>
  <c r="V67" i="14"/>
  <c r="V66" i="14" s="1"/>
  <c r="V65" i="14" s="1"/>
  <c r="V64" i="14" s="1"/>
  <c r="V63" i="14" s="1"/>
  <c r="V85" i="14"/>
  <c r="T132" i="14"/>
  <c r="V133" i="14"/>
  <c r="V132" i="14" s="1"/>
  <c r="T136" i="14"/>
  <c r="V137" i="14"/>
  <c r="V136" i="14" s="1"/>
  <c r="T152" i="14"/>
  <c r="V153" i="14"/>
  <c r="V152" i="14" s="1"/>
  <c r="T156" i="14"/>
  <c r="V157" i="14"/>
  <c r="V156" i="14" s="1"/>
  <c r="V200" i="14"/>
  <c r="V199" i="14" s="1"/>
  <c r="V198" i="14" s="1"/>
  <c r="T208" i="14"/>
  <c r="V209" i="14"/>
  <c r="V208" i="14" s="1"/>
  <c r="T257" i="14"/>
  <c r="T256" i="14" s="1"/>
  <c r="V258" i="14"/>
  <c r="V257" i="14" s="1"/>
  <c r="V256" i="14" s="1"/>
  <c r="T274" i="14"/>
  <c r="V275" i="14"/>
  <c r="V274" i="14" s="1"/>
  <c r="T280" i="14"/>
  <c r="T279" i="14" s="1"/>
  <c r="T278" i="14" s="1"/>
  <c r="V281" i="14"/>
  <c r="V280" i="14" s="1"/>
  <c r="V279" i="14" s="1"/>
  <c r="V278" i="14" s="1"/>
  <c r="T299" i="14"/>
  <c r="T298" i="14" s="1"/>
  <c r="T297" i="14" s="1"/>
  <c r="V300" i="14"/>
  <c r="V299" i="14" s="1"/>
  <c r="V298" i="14" s="1"/>
  <c r="V297" i="14" s="1"/>
  <c r="T311" i="14"/>
  <c r="T310" i="14" s="1"/>
  <c r="T309" i="14" s="1"/>
  <c r="V312" i="14"/>
  <c r="V311" i="14" s="1"/>
  <c r="V310" i="14" s="1"/>
  <c r="V309" i="14" s="1"/>
  <c r="V323" i="14"/>
  <c r="V322" i="14" s="1"/>
  <c r="T341" i="14"/>
  <c r="V342" i="14"/>
  <c r="V341" i="14" s="1"/>
  <c r="T411" i="14"/>
  <c r="V412" i="14"/>
  <c r="T664" i="14"/>
  <c r="T663" i="14" s="1"/>
  <c r="T662" i="14" s="1"/>
  <c r="T661" i="14" s="1"/>
  <c r="T660" i="14" s="1"/>
  <c r="T659" i="14" s="1"/>
  <c r="V665" i="14"/>
  <c r="V664" i="14" s="1"/>
  <c r="V663" i="14" s="1"/>
  <c r="V662" i="14" s="1"/>
  <c r="V661" i="14" s="1"/>
  <c r="V660" i="14" s="1"/>
  <c r="V659" i="14" s="1"/>
  <c r="V680" i="14"/>
  <c r="V679" i="14" s="1"/>
  <c r="V678" i="14" s="1"/>
  <c r="V677" i="14" s="1"/>
  <c r="V676" i="14" s="1"/>
  <c r="T688" i="14"/>
  <c r="T687" i="14" s="1"/>
  <c r="V689" i="14"/>
  <c r="V688" i="14" s="1"/>
  <c r="V687" i="14" s="1"/>
  <c r="T693" i="14"/>
  <c r="V694" i="14"/>
  <c r="V693" i="14" s="1"/>
  <c r="T699" i="14"/>
  <c r="T698" i="14" s="1"/>
  <c r="T697" i="14" s="1"/>
  <c r="V700" i="14"/>
  <c r="V699" i="14" s="1"/>
  <c r="V698" i="14" s="1"/>
  <c r="V697" i="14" s="1"/>
  <c r="T736" i="14"/>
  <c r="V737" i="14"/>
  <c r="V736" i="14" s="1"/>
  <c r="T740" i="14"/>
  <c r="V741" i="14"/>
  <c r="V740" i="14" s="1"/>
  <c r="T764" i="14"/>
  <c r="V765" i="14"/>
  <c r="V764" i="14" s="1"/>
  <c r="T774" i="14"/>
  <c r="V775" i="14"/>
  <c r="V774" i="14" s="1"/>
  <c r="T844" i="14"/>
  <c r="V845" i="14"/>
  <c r="V844" i="14" s="1"/>
  <c r="V849" i="14"/>
  <c r="V860" i="14"/>
  <c r="V859" i="14" s="1"/>
  <c r="T926" i="14"/>
  <c r="V927" i="14"/>
  <c r="V926" i="14" s="1"/>
  <c r="T940" i="14"/>
  <c r="T939" i="14" s="1"/>
  <c r="T938" i="14" s="1"/>
  <c r="V941" i="14"/>
  <c r="V940" i="14" s="1"/>
  <c r="V939" i="14" s="1"/>
  <c r="V938" i="14" s="1"/>
  <c r="T952" i="14"/>
  <c r="T951" i="14" s="1"/>
  <c r="T950" i="14" s="1"/>
  <c r="V953" i="14"/>
  <c r="V952" i="14" s="1"/>
  <c r="V951" i="14" s="1"/>
  <c r="V950" i="14" s="1"/>
  <c r="V1027" i="14"/>
  <c r="T1031" i="14"/>
  <c r="V1032" i="14"/>
  <c r="V1031" i="14" s="1"/>
  <c r="T1096" i="14"/>
  <c r="T1095" i="14" s="1"/>
  <c r="T1094" i="14" s="1"/>
  <c r="T1093" i="14" s="1"/>
  <c r="V1097" i="14"/>
  <c r="V1096" i="14" s="1"/>
  <c r="V1095" i="14" s="1"/>
  <c r="V1094" i="14" s="1"/>
  <c r="V1093" i="14" s="1"/>
  <c r="V1103" i="14"/>
  <c r="V1160" i="14"/>
  <c r="T1164" i="14"/>
  <c r="V1165" i="14"/>
  <c r="V1164" i="14" s="1"/>
  <c r="T1172" i="14"/>
  <c r="V1173" i="14"/>
  <c r="V1172" i="14" s="1"/>
  <c r="T1190" i="14"/>
  <c r="V1191" i="14"/>
  <c r="V1190" i="14" s="1"/>
  <c r="T1201" i="14"/>
  <c r="T1200" i="14" s="1"/>
  <c r="T1199" i="14" s="1"/>
  <c r="V1202" i="14"/>
  <c r="V1201" i="14" s="1"/>
  <c r="V1200" i="14" s="1"/>
  <c r="V1199" i="14" s="1"/>
  <c r="O60" i="14"/>
  <c r="O59" i="14" s="1"/>
  <c r="O58" i="14" s="1"/>
  <c r="Q61" i="14"/>
  <c r="Q60" i="14" s="1"/>
  <c r="Q59" i="14" s="1"/>
  <c r="Q58" i="14" s="1"/>
  <c r="O100" i="14"/>
  <c r="O99" i="14" s="1"/>
  <c r="O98" i="14" s="1"/>
  <c r="Q101" i="14"/>
  <c r="Q100" i="14" s="1"/>
  <c r="Q99" i="14" s="1"/>
  <c r="Q98" i="14" s="1"/>
  <c r="O110" i="14"/>
  <c r="O109" i="14" s="1"/>
  <c r="Q111" i="14"/>
  <c r="Q110" i="14" s="1"/>
  <c r="Q109" i="14" s="1"/>
  <c r="O118" i="14"/>
  <c r="O117" i="14" s="1"/>
  <c r="O116" i="14" s="1"/>
  <c r="O115" i="14" s="1"/>
  <c r="Q119" i="14"/>
  <c r="Q118" i="14" s="1"/>
  <c r="Q117" i="14" s="1"/>
  <c r="Q116" i="14" s="1"/>
  <c r="Q115" i="14" s="1"/>
  <c r="O154" i="14"/>
  <c r="Q155" i="14"/>
  <c r="Q154" i="14" s="1"/>
  <c r="O158" i="14"/>
  <c r="Q159" i="14"/>
  <c r="Q158" i="14" s="1"/>
  <c r="O196" i="14"/>
  <c r="Q197" i="14"/>
  <c r="Q196" i="14" s="1"/>
  <c r="O210" i="14"/>
  <c r="Q211" i="14"/>
  <c r="Q210" i="14" s="1"/>
  <c r="O295" i="14"/>
  <c r="O294" i="14" s="1"/>
  <c r="O293" i="14" s="1"/>
  <c r="Q296" i="14"/>
  <c r="Q295" i="14" s="1"/>
  <c r="Q294" i="14" s="1"/>
  <c r="Q293" i="14" s="1"/>
  <c r="O304" i="14"/>
  <c r="O303" i="14" s="1"/>
  <c r="O302" i="14" s="1"/>
  <c r="O301" i="14" s="1"/>
  <c r="Q305" i="14"/>
  <c r="Q304" i="14" s="1"/>
  <c r="Q303" i="14" s="1"/>
  <c r="Q302" i="14" s="1"/>
  <c r="Q301" i="14" s="1"/>
  <c r="O325" i="14"/>
  <c r="Q326" i="14"/>
  <c r="Q325" i="14" s="1"/>
  <c r="O330" i="14"/>
  <c r="Q331" i="14"/>
  <c r="Q330" i="14" s="1"/>
  <c r="Q329" i="14" s="1"/>
  <c r="O341" i="14"/>
  <c r="Q342" i="14"/>
  <c r="Q341" i="14" s="1"/>
  <c r="O423" i="14"/>
  <c r="O422" i="14" s="1"/>
  <c r="Q424" i="14"/>
  <c r="Q423" i="14" s="1"/>
  <c r="Q422" i="14" s="1"/>
  <c r="O451" i="14"/>
  <c r="O450" i="14" s="1"/>
  <c r="O449" i="14" s="1"/>
  <c r="Q452" i="14"/>
  <c r="Q451" i="14" s="1"/>
  <c r="Q450" i="14" s="1"/>
  <c r="Q449" i="14" s="1"/>
  <c r="O460" i="14"/>
  <c r="O459" i="14" s="1"/>
  <c r="O458" i="14" s="1"/>
  <c r="O457" i="14" s="1"/>
  <c r="Q461" i="14"/>
  <c r="Q460" i="14" s="1"/>
  <c r="Q459" i="14" s="1"/>
  <c r="Q458" i="14" s="1"/>
  <c r="Q457" i="14" s="1"/>
  <c r="O469" i="14"/>
  <c r="Q470" i="14"/>
  <c r="Q469" i="14" s="1"/>
  <c r="O480" i="14"/>
  <c r="Q481" i="14"/>
  <c r="Q480" i="14" s="1"/>
  <c r="O484" i="14"/>
  <c r="Q485" i="14"/>
  <c r="Q484" i="14" s="1"/>
  <c r="O498" i="14"/>
  <c r="Q499" i="14"/>
  <c r="Q498" i="14" s="1"/>
  <c r="O502" i="14"/>
  <c r="Q503" i="14"/>
  <c r="Q502" i="14" s="1"/>
  <c r="O671" i="14"/>
  <c r="O670" i="14" s="1"/>
  <c r="O669" i="14" s="1"/>
  <c r="O668" i="14" s="1"/>
  <c r="O667" i="14" s="1"/>
  <c r="O666" i="14" s="1"/>
  <c r="Q672" i="14"/>
  <c r="Q671" i="14" s="1"/>
  <c r="Q670" i="14" s="1"/>
  <c r="Q669" i="14" s="1"/>
  <c r="Q668" i="14" s="1"/>
  <c r="Q667" i="14" s="1"/>
  <c r="Q666" i="14" s="1"/>
  <c r="O691" i="14"/>
  <c r="Q692" i="14"/>
  <c r="Q691" i="14" s="1"/>
  <c r="O695" i="14"/>
  <c r="Q696" i="14"/>
  <c r="Q695" i="14" s="1"/>
  <c r="O738" i="14"/>
  <c r="Q739" i="14"/>
  <c r="Q738" i="14" s="1"/>
  <c r="O745" i="14"/>
  <c r="Q746" i="14"/>
  <c r="Q745" i="14" s="1"/>
  <c r="O788" i="14"/>
  <c r="Q789" i="14"/>
  <c r="Q788" i="14" s="1"/>
  <c r="O792" i="14"/>
  <c r="Q793" i="14"/>
  <c r="Q792" i="14" s="1"/>
  <c r="O796" i="14"/>
  <c r="Q797" i="14"/>
  <c r="Q796" i="14" s="1"/>
  <c r="O804" i="14"/>
  <c r="O803" i="14" s="1"/>
  <c r="O802" i="14" s="1"/>
  <c r="O801" i="14" s="1"/>
  <c r="Q805" i="14"/>
  <c r="Q804" i="14" s="1"/>
  <c r="Q803" i="14" s="1"/>
  <c r="Q802" i="14" s="1"/>
  <c r="Q801" i="14" s="1"/>
  <c r="O815" i="14"/>
  <c r="O814" i="14" s="1"/>
  <c r="O813" i="14" s="1"/>
  <c r="O812" i="14" s="1"/>
  <c r="Q816" i="14"/>
  <c r="Q815" i="14" s="1"/>
  <c r="Q814" i="14" s="1"/>
  <c r="Q813" i="14" s="1"/>
  <c r="Q812" i="14" s="1"/>
  <c r="O844" i="14"/>
  <c r="Q845" i="14"/>
  <c r="Q844" i="14" s="1"/>
  <c r="O864" i="14"/>
  <c r="O863" i="14" s="1"/>
  <c r="Q865" i="14"/>
  <c r="Q864" i="14" s="1"/>
  <c r="Q863" i="14" s="1"/>
  <c r="O886" i="14"/>
  <c r="O885" i="14" s="1"/>
  <c r="O884" i="14" s="1"/>
  <c r="O883" i="14" s="1"/>
  <c r="O882" i="14" s="1"/>
  <c r="Q887" i="14"/>
  <c r="Q886" i="14" s="1"/>
  <c r="Q885" i="14" s="1"/>
  <c r="Q884" i="14" s="1"/>
  <c r="Q883" i="14" s="1"/>
  <c r="Q882" i="14" s="1"/>
  <c r="O901" i="14"/>
  <c r="Q902" i="14"/>
  <c r="Q901" i="14" s="1"/>
  <c r="O984" i="14"/>
  <c r="Q985" i="14"/>
  <c r="Q984" i="14" s="1"/>
  <c r="O998" i="14"/>
  <c r="Q999" i="14"/>
  <c r="Q998" i="14" s="1"/>
  <c r="O1004" i="14"/>
  <c r="Q1005" i="14"/>
  <c r="Q1004" i="14" s="1"/>
  <c r="O1008" i="14"/>
  <c r="Q1009" i="14"/>
  <c r="Q1008" i="14" s="1"/>
  <c r="O1012" i="14"/>
  <c r="Q1013" i="14"/>
  <c r="Q1012" i="14" s="1"/>
  <c r="O1043" i="14"/>
  <c r="O1042" i="14" s="1"/>
  <c r="Q1044" i="14"/>
  <c r="Q1043" i="14" s="1"/>
  <c r="Q1042" i="14" s="1"/>
  <c r="O1059" i="14"/>
  <c r="O1058" i="14" s="1"/>
  <c r="O1057" i="14" s="1"/>
  <c r="O1056" i="14" s="1"/>
  <c r="O1055" i="14" s="1"/>
  <c r="Q1060" i="14"/>
  <c r="Q1059" i="14" s="1"/>
  <c r="Q1058" i="14" s="1"/>
  <c r="Q1057" i="14" s="1"/>
  <c r="Q1056" i="14" s="1"/>
  <c r="Q1055" i="14" s="1"/>
  <c r="O1090" i="14"/>
  <c r="O1089" i="14" s="1"/>
  <c r="O1088" i="14" s="1"/>
  <c r="O1087" i="14" s="1"/>
  <c r="O1086" i="14" s="1"/>
  <c r="Q1091" i="14"/>
  <c r="Q1090" i="14" s="1"/>
  <c r="Q1089" i="14" s="1"/>
  <c r="Q1088" i="14" s="1"/>
  <c r="Q1087" i="14" s="1"/>
  <c r="Q1086" i="14" s="1"/>
  <c r="O1101" i="14"/>
  <c r="Q1102" i="14"/>
  <c r="Q1101" i="14" s="1"/>
  <c r="O1170" i="14"/>
  <c r="Q1171" i="14"/>
  <c r="Q1170" i="14" s="1"/>
  <c r="O1188" i="14"/>
  <c r="Q1189" i="14"/>
  <c r="Q1188" i="14" s="1"/>
  <c r="O1201" i="14"/>
  <c r="O1200" i="14" s="1"/>
  <c r="O1199" i="14" s="1"/>
  <c r="Q1202" i="14"/>
  <c r="Q1201" i="14" s="1"/>
  <c r="Q1200" i="14" s="1"/>
  <c r="Q1199" i="14" s="1"/>
  <c r="O276" i="14"/>
  <c r="Q277" i="14"/>
  <c r="Q276" i="14" s="1"/>
  <c r="T25" i="14"/>
  <c r="T24" i="14" s="1"/>
  <c r="T23" i="14" s="1"/>
  <c r="V26" i="14"/>
  <c r="V25" i="14" s="1"/>
  <c r="V24" i="14" s="1"/>
  <c r="V23" i="14" s="1"/>
  <c r="T78" i="14"/>
  <c r="V79" i="14"/>
  <c r="V78" i="14" s="1"/>
  <c r="T90" i="14"/>
  <c r="V91" i="14"/>
  <c r="V90" i="14" s="1"/>
  <c r="T100" i="14"/>
  <c r="T99" i="14" s="1"/>
  <c r="T98" i="14" s="1"/>
  <c r="V101" i="14"/>
  <c r="V100" i="14" s="1"/>
  <c r="V99" i="14" s="1"/>
  <c r="V98" i="14" s="1"/>
  <c r="T110" i="14"/>
  <c r="T109" i="14" s="1"/>
  <c r="V111" i="14"/>
  <c r="V110" i="14" s="1"/>
  <c r="V109" i="14" s="1"/>
  <c r="T118" i="14"/>
  <c r="T117" i="14" s="1"/>
  <c r="T116" i="14" s="1"/>
  <c r="T115" i="14" s="1"/>
  <c r="V119" i="14"/>
  <c r="V118" i="14" s="1"/>
  <c r="V117" i="14" s="1"/>
  <c r="V116" i="14" s="1"/>
  <c r="V115" i="14" s="1"/>
  <c r="T160" i="14"/>
  <c r="V161" i="14"/>
  <c r="V160" i="14" s="1"/>
  <c r="T165" i="14"/>
  <c r="V166" i="14"/>
  <c r="V165" i="14" s="1"/>
  <c r="T181" i="14"/>
  <c r="T180" i="14" s="1"/>
  <c r="T179" i="14" s="1"/>
  <c r="V182" i="14"/>
  <c r="V181" i="14" s="1"/>
  <c r="V180" i="14" s="1"/>
  <c r="V179" i="14" s="1"/>
  <c r="T212" i="14"/>
  <c r="V213" i="14"/>
  <c r="V212" i="14" s="1"/>
  <c r="T217" i="14"/>
  <c r="T216" i="14" s="1"/>
  <c r="V218" i="14"/>
  <c r="V217" i="14" s="1"/>
  <c r="V216" i="14" s="1"/>
  <c r="T226" i="14"/>
  <c r="V227" i="14"/>
  <c r="V226" i="14" s="1"/>
  <c r="T234" i="14"/>
  <c r="T233" i="14" s="1"/>
  <c r="V235" i="14"/>
  <c r="V234" i="14" s="1"/>
  <c r="V233" i="14" s="1"/>
  <c r="T244" i="14"/>
  <c r="T243" i="14" s="1"/>
  <c r="T242" i="14" s="1"/>
  <c r="V245" i="14"/>
  <c r="V244" i="14" s="1"/>
  <c r="V243" i="14" s="1"/>
  <c r="V242" i="14" s="1"/>
  <c r="T330" i="14"/>
  <c r="V331" i="14"/>
  <c r="V330" i="14" s="1"/>
  <c r="T347" i="14"/>
  <c r="V348" i="14"/>
  <c r="V347" i="14" s="1"/>
  <c r="T351" i="14"/>
  <c r="V352" i="14"/>
  <c r="V351" i="14" s="1"/>
  <c r="T365" i="14"/>
  <c r="V366" i="14"/>
  <c r="V365" i="14" s="1"/>
  <c r="T383" i="14"/>
  <c r="V384" i="14"/>
  <c r="V383" i="14" s="1"/>
  <c r="T387" i="14"/>
  <c r="V388" i="14"/>
  <c r="V387" i="14" s="1"/>
  <c r="T392" i="14"/>
  <c r="V393" i="14"/>
  <c r="V392" i="14" s="1"/>
  <c r="T399" i="14"/>
  <c r="V400" i="14"/>
  <c r="V399" i="14" s="1"/>
  <c r="T403" i="14"/>
  <c r="V404" i="14"/>
  <c r="V403" i="14" s="1"/>
  <c r="T408" i="14"/>
  <c r="T407" i="14" s="1"/>
  <c r="V409" i="14"/>
  <c r="V408" i="14" s="1"/>
  <c r="T417" i="14"/>
  <c r="V418" i="14"/>
  <c r="V417" i="14" s="1"/>
  <c r="T423" i="14"/>
  <c r="T422" i="14" s="1"/>
  <c r="V424" i="14"/>
  <c r="V423" i="14" s="1"/>
  <c r="V422" i="14" s="1"/>
  <c r="T428" i="14"/>
  <c r="V429" i="14"/>
  <c r="V428" i="14" s="1"/>
  <c r="T451" i="14"/>
  <c r="T450" i="14" s="1"/>
  <c r="T449" i="14" s="1"/>
  <c r="V452" i="14"/>
  <c r="V451" i="14" s="1"/>
  <c r="V450" i="14" s="1"/>
  <c r="V449" i="14" s="1"/>
  <c r="T460" i="14"/>
  <c r="T459" i="14" s="1"/>
  <c r="T458" i="14" s="1"/>
  <c r="T457" i="14" s="1"/>
  <c r="V461" i="14"/>
  <c r="V460" i="14" s="1"/>
  <c r="V459" i="14" s="1"/>
  <c r="V458" i="14" s="1"/>
  <c r="V457" i="14" s="1"/>
  <c r="T469" i="14"/>
  <c r="V470" i="14"/>
  <c r="V469" i="14" s="1"/>
  <c r="T480" i="14"/>
  <c r="V481" i="14"/>
  <c r="V480" i="14" s="1"/>
  <c r="T484" i="14"/>
  <c r="V485" i="14"/>
  <c r="V484" i="14" s="1"/>
  <c r="T498" i="14"/>
  <c r="V499" i="14"/>
  <c r="V498" i="14" s="1"/>
  <c r="T502" i="14"/>
  <c r="V503" i="14"/>
  <c r="V502" i="14" s="1"/>
  <c r="T516" i="14"/>
  <c r="T515" i="14" s="1"/>
  <c r="T514" i="14" s="1"/>
  <c r="T513" i="14" s="1"/>
  <c r="V517" i="14"/>
  <c r="V516" i="14" s="1"/>
  <c r="V515" i="14" s="1"/>
  <c r="V514" i="14" s="1"/>
  <c r="V513" i="14" s="1"/>
  <c r="T530" i="14"/>
  <c r="V531" i="14"/>
  <c r="V530" i="14" s="1"/>
  <c r="T544" i="14"/>
  <c r="T543" i="14" s="1"/>
  <c r="V545" i="14"/>
  <c r="V544" i="14" s="1"/>
  <c r="V543" i="14" s="1"/>
  <c r="T567" i="14"/>
  <c r="T566" i="14" s="1"/>
  <c r="T565" i="14" s="1"/>
  <c r="T564" i="14" s="1"/>
  <c r="T563" i="14" s="1"/>
  <c r="T552" i="14" s="1"/>
  <c r="V568" i="14"/>
  <c r="V567" i="14" s="1"/>
  <c r="V566" i="14" s="1"/>
  <c r="V565" i="14" s="1"/>
  <c r="V564" i="14" s="1"/>
  <c r="V563" i="14" s="1"/>
  <c r="V552" i="14" s="1"/>
  <c r="T580" i="14"/>
  <c r="T579" i="14" s="1"/>
  <c r="T578" i="14" s="1"/>
  <c r="T577" i="14" s="1"/>
  <c r="T576" i="14" s="1"/>
  <c r="V581" i="14"/>
  <c r="V580" i="14" s="1"/>
  <c r="V579" i="14" s="1"/>
  <c r="V578" i="14" s="1"/>
  <c r="V577" i="14" s="1"/>
  <c r="V576" i="14" s="1"/>
  <c r="T592" i="14"/>
  <c r="T591" i="14" s="1"/>
  <c r="T590" i="14" s="1"/>
  <c r="T589" i="14" s="1"/>
  <c r="V593" i="14"/>
  <c r="V592" i="14" s="1"/>
  <c r="V591" i="14" s="1"/>
  <c r="V590" i="14" s="1"/>
  <c r="V589" i="14" s="1"/>
  <c r="T599" i="14"/>
  <c r="V600" i="14"/>
  <c r="V599" i="14" s="1"/>
  <c r="T608" i="14"/>
  <c r="V609" i="14"/>
  <c r="V608" i="14" s="1"/>
  <c r="T614" i="14"/>
  <c r="T613" i="14" s="1"/>
  <c r="T612" i="14" s="1"/>
  <c r="V615" i="14"/>
  <c r="V614" i="14" s="1"/>
  <c r="V613" i="14" s="1"/>
  <c r="V612" i="14" s="1"/>
  <c r="T627" i="14"/>
  <c r="V628" i="14"/>
  <c r="V627" i="14" s="1"/>
  <c r="T631" i="14"/>
  <c r="V635" i="14"/>
  <c r="V631" i="14" s="1"/>
  <c r="T712" i="14"/>
  <c r="T711" i="14" s="1"/>
  <c r="T710" i="14" s="1"/>
  <c r="T709" i="14" s="1"/>
  <c r="T708" i="14" s="1"/>
  <c r="T707" i="14" s="1"/>
  <c r="V713" i="14"/>
  <c r="V712" i="14" s="1"/>
  <c r="V711" i="14" s="1"/>
  <c r="V710" i="14" s="1"/>
  <c r="V709" i="14" s="1"/>
  <c r="V708" i="14" s="1"/>
  <c r="V707" i="14" s="1"/>
  <c r="T752" i="14"/>
  <c r="V753" i="14"/>
  <c r="V752" i="14" s="1"/>
  <c r="T788" i="14"/>
  <c r="V789" i="14"/>
  <c r="V788" i="14" s="1"/>
  <c r="T792" i="14"/>
  <c r="V793" i="14"/>
  <c r="V792" i="14" s="1"/>
  <c r="T796" i="14"/>
  <c r="V797" i="14"/>
  <c r="V796" i="14" s="1"/>
  <c r="T804" i="14"/>
  <c r="T803" i="14" s="1"/>
  <c r="T802" i="14" s="1"/>
  <c r="T801" i="14" s="1"/>
  <c r="V805" i="14"/>
  <c r="V804" i="14" s="1"/>
  <c r="V803" i="14" s="1"/>
  <c r="V802" i="14" s="1"/>
  <c r="V801" i="14" s="1"/>
  <c r="T815" i="14"/>
  <c r="T814" i="14" s="1"/>
  <c r="T813" i="14" s="1"/>
  <c r="T812" i="14" s="1"/>
  <c r="V816" i="14"/>
  <c r="V815" i="14" s="1"/>
  <c r="V814" i="14" s="1"/>
  <c r="V813" i="14" s="1"/>
  <c r="V812" i="14" s="1"/>
  <c r="T835" i="14"/>
  <c r="V836" i="14"/>
  <c r="V835" i="14" s="1"/>
  <c r="T875" i="14"/>
  <c r="V876" i="14"/>
  <c r="V875" i="14" s="1"/>
  <c r="T899" i="14"/>
  <c r="V900" i="14"/>
  <c r="V899" i="14" s="1"/>
  <c r="T914" i="14"/>
  <c r="T913" i="14" s="1"/>
  <c r="T912" i="14" s="1"/>
  <c r="T911" i="14" s="1"/>
  <c r="T910" i="14" s="1"/>
  <c r="T909" i="14" s="1"/>
  <c r="V915" i="14"/>
  <c r="V914" i="14" s="1"/>
  <c r="V913" i="14" s="1"/>
  <c r="V912" i="14" s="1"/>
  <c r="V911" i="14" s="1"/>
  <c r="V910" i="14" s="1"/>
  <c r="V909" i="14" s="1"/>
  <c r="T972" i="14"/>
  <c r="V973" i="14"/>
  <c r="V972" i="14" s="1"/>
  <c r="T979" i="14"/>
  <c r="V980" i="14"/>
  <c r="V979" i="14" s="1"/>
  <c r="T984" i="14"/>
  <c r="V985" i="14"/>
  <c r="V984" i="14" s="1"/>
  <c r="T989" i="14"/>
  <c r="V990" i="14"/>
  <c r="V989" i="14" s="1"/>
  <c r="T998" i="14"/>
  <c r="V999" i="14"/>
  <c r="V998" i="14" s="1"/>
  <c r="T1004" i="14"/>
  <c r="V1005" i="14"/>
  <c r="V1004" i="14" s="1"/>
  <c r="T1008" i="14"/>
  <c r="V1009" i="14"/>
  <c r="V1008" i="14" s="1"/>
  <c r="T1012" i="14"/>
  <c r="V1013" i="14"/>
  <c r="V1012" i="14" s="1"/>
  <c r="T1040" i="14"/>
  <c r="T1039" i="14" s="1"/>
  <c r="V1041" i="14"/>
  <c r="V1040" i="14" s="1"/>
  <c r="V1039" i="14" s="1"/>
  <c r="T1052" i="14"/>
  <c r="T1051" i="14" s="1"/>
  <c r="T1050" i="14" s="1"/>
  <c r="T1049" i="14" s="1"/>
  <c r="T1048" i="14" s="1"/>
  <c r="T1047" i="14" s="1"/>
  <c r="V1053" i="14"/>
  <c r="V1052" i="14" s="1"/>
  <c r="V1051" i="14" s="1"/>
  <c r="V1050" i="14" s="1"/>
  <c r="V1049" i="14" s="1"/>
  <c r="V1048" i="14" s="1"/>
  <c r="V1047" i="14" s="1"/>
  <c r="T1065" i="14"/>
  <c r="T1064" i="14" s="1"/>
  <c r="T1063" i="14" s="1"/>
  <c r="T1062" i="14" s="1"/>
  <c r="V1066" i="14"/>
  <c r="V1065" i="14" s="1"/>
  <c r="V1064" i="14" s="1"/>
  <c r="V1063" i="14" s="1"/>
  <c r="V1062" i="14" s="1"/>
  <c r="T1076" i="14"/>
  <c r="T1075" i="14" s="1"/>
  <c r="T1074" i="14" s="1"/>
  <c r="T1073" i="14" s="1"/>
  <c r="T1072" i="14" s="1"/>
  <c r="V1077" i="14"/>
  <c r="V1076" i="14" s="1"/>
  <c r="V1075" i="14" s="1"/>
  <c r="V1074" i="14" s="1"/>
  <c r="V1073" i="14" s="1"/>
  <c r="V1072" i="14" s="1"/>
  <c r="T1116" i="14"/>
  <c r="V1117" i="14"/>
  <c r="V1116" i="14" s="1"/>
  <c r="T1140" i="14"/>
  <c r="V1141" i="14"/>
  <c r="V1140" i="14" s="1"/>
  <c r="O16" i="14"/>
  <c r="Q17" i="14"/>
  <c r="Q16" i="14" s="1"/>
  <c r="O42" i="14"/>
  <c r="Q43" i="14"/>
  <c r="Q42" i="14" s="1"/>
  <c r="O51" i="14"/>
  <c r="Q52" i="14"/>
  <c r="Q51" i="14" s="1"/>
  <c r="O21" i="14"/>
  <c r="Q22" i="14"/>
  <c r="Q21" i="14" s="1"/>
  <c r="O30" i="14"/>
  <c r="O29" i="14" s="1"/>
  <c r="O28" i="14" s="1"/>
  <c r="O27" i="14" s="1"/>
  <c r="Q31" i="14"/>
  <c r="Q30" i="14" s="1"/>
  <c r="Q29" i="14" s="1"/>
  <c r="Q28" i="14" s="1"/>
  <c r="Q27" i="14" s="1"/>
  <c r="O76" i="14"/>
  <c r="Q77" i="14"/>
  <c r="Q76" i="14" s="1"/>
  <c r="O80" i="14"/>
  <c r="Q81" i="14"/>
  <c r="Q80" i="14" s="1"/>
  <c r="O88" i="14"/>
  <c r="Q89" i="14"/>
  <c r="Q88" i="14" s="1"/>
  <c r="O130" i="14"/>
  <c r="Q131" i="14"/>
  <c r="Q130" i="14" s="1"/>
  <c r="O134" i="14"/>
  <c r="Q135" i="14"/>
  <c r="Q134" i="14" s="1"/>
  <c r="O142" i="14"/>
  <c r="O141" i="14" s="1"/>
  <c r="O140" i="14" s="1"/>
  <c r="Q143" i="14"/>
  <c r="Q142" i="14" s="1"/>
  <c r="Q141" i="14" s="1"/>
  <c r="Q140" i="14" s="1"/>
  <c r="O163" i="14"/>
  <c r="Q164" i="14"/>
  <c r="Q163" i="14" s="1"/>
  <c r="O167" i="14"/>
  <c r="Q168" i="14"/>
  <c r="Q167" i="14" s="1"/>
  <c r="Q193" i="14"/>
  <c r="O214" i="14"/>
  <c r="Q215" i="14"/>
  <c r="Q214" i="14" s="1"/>
  <c r="O224" i="14"/>
  <c r="Q225" i="14"/>
  <c r="Q224" i="14" s="1"/>
  <c r="O231" i="14"/>
  <c r="O230" i="14" s="1"/>
  <c r="Q232" i="14"/>
  <c r="Q231" i="14" s="1"/>
  <c r="Q230" i="14" s="1"/>
  <c r="O240" i="14"/>
  <c r="O239" i="14" s="1"/>
  <c r="O238" i="14" s="1"/>
  <c r="Q241" i="14"/>
  <c r="Q240" i="14" s="1"/>
  <c r="Q239" i="14" s="1"/>
  <c r="Q238" i="14" s="1"/>
  <c r="Q250" i="14"/>
  <c r="Q249" i="14" s="1"/>
  <c r="Q248" i="14" s="1"/>
  <c r="Q247" i="14" s="1"/>
  <c r="Q246" i="14" s="1"/>
  <c r="Q267" i="14"/>
  <c r="O347" i="14"/>
  <c r="Q348" i="14"/>
  <c r="Q347" i="14" s="1"/>
  <c r="O351" i="14"/>
  <c r="Q352" i="14"/>
  <c r="Q351" i="14" s="1"/>
  <c r="O378" i="14"/>
  <c r="O377" i="14" s="1"/>
  <c r="O376" i="14" s="1"/>
  <c r="O375" i="14" s="1"/>
  <c r="Q379" i="14"/>
  <c r="Q378" i="14" s="1"/>
  <c r="Q377" i="14" s="1"/>
  <c r="Q376" i="14" s="1"/>
  <c r="Q375" i="14" s="1"/>
  <c r="O385" i="14"/>
  <c r="Q386" i="14"/>
  <c r="Q385" i="14" s="1"/>
  <c r="O389" i="14"/>
  <c r="Q390" i="14"/>
  <c r="Q389" i="14" s="1"/>
  <c r="O394" i="14"/>
  <c r="Q395" i="14"/>
  <c r="Q394" i="14" s="1"/>
  <c r="O401" i="14"/>
  <c r="Q402" i="14"/>
  <c r="Q401" i="14" s="1"/>
  <c r="O405" i="14"/>
  <c r="Q406" i="14"/>
  <c r="Q405" i="14" s="1"/>
  <c r="O415" i="14"/>
  <c r="Q416" i="14"/>
  <c r="Q415" i="14" s="1"/>
  <c r="O419" i="14"/>
  <c r="O516" i="14"/>
  <c r="O515" i="14" s="1"/>
  <c r="O514" i="14" s="1"/>
  <c r="O513" i="14" s="1"/>
  <c r="Q517" i="14"/>
  <c r="Q516" i="14" s="1"/>
  <c r="Q515" i="14" s="1"/>
  <c r="Q514" i="14" s="1"/>
  <c r="Q513" i="14" s="1"/>
  <c r="O530" i="14"/>
  <c r="Q531" i="14"/>
  <c r="Q530" i="14" s="1"/>
  <c r="O544" i="14"/>
  <c r="O543" i="14" s="1"/>
  <c r="Q545" i="14"/>
  <c r="Q544" i="14" s="1"/>
  <c r="Q543" i="14" s="1"/>
  <c r="O567" i="14"/>
  <c r="O566" i="14" s="1"/>
  <c r="O565" i="14" s="1"/>
  <c r="O564" i="14" s="1"/>
  <c r="O563" i="14" s="1"/>
  <c r="O552" i="14" s="1"/>
  <c r="Q568" i="14"/>
  <c r="Q567" i="14" s="1"/>
  <c r="Q566" i="14" s="1"/>
  <c r="Q565" i="14" s="1"/>
  <c r="Q564" i="14" s="1"/>
  <c r="Q563" i="14" s="1"/>
  <c r="Q552" i="14" s="1"/>
  <c r="O580" i="14"/>
  <c r="O579" i="14" s="1"/>
  <c r="O578" i="14" s="1"/>
  <c r="O577" i="14" s="1"/>
  <c r="O576" i="14" s="1"/>
  <c r="Q581" i="14"/>
  <c r="Q580" i="14" s="1"/>
  <c r="Q579" i="14" s="1"/>
  <c r="Q578" i="14" s="1"/>
  <c r="Q577" i="14" s="1"/>
  <c r="Q576" i="14" s="1"/>
  <c r="O592" i="14"/>
  <c r="O591" i="14" s="1"/>
  <c r="O590" i="14" s="1"/>
  <c r="O589" i="14" s="1"/>
  <c r="Q593" i="14"/>
  <c r="Q592" i="14" s="1"/>
  <c r="Q591" i="14" s="1"/>
  <c r="Q590" i="14" s="1"/>
  <c r="Q589" i="14" s="1"/>
  <c r="O599" i="14"/>
  <c r="Q600" i="14"/>
  <c r="Q599" i="14" s="1"/>
  <c r="O608" i="14"/>
  <c r="Q609" i="14"/>
  <c r="Q608" i="14" s="1"/>
  <c r="O614" i="14"/>
  <c r="O613" i="14" s="1"/>
  <c r="O612" i="14" s="1"/>
  <c r="O629" i="14"/>
  <c r="Q630" i="14"/>
  <c r="Q629" i="14" s="1"/>
  <c r="O636" i="14"/>
  <c r="Q640" i="14"/>
  <c r="Q636" i="14" s="1"/>
  <c r="Q648" i="14"/>
  <c r="Q647" i="14" s="1"/>
  <c r="Q646" i="14" s="1"/>
  <c r="Q645" i="14" s="1"/>
  <c r="Q644" i="14" s="1"/>
  <c r="Q704" i="14"/>
  <c r="Q703" i="14" s="1"/>
  <c r="Q702" i="14" s="1"/>
  <c r="Q701" i="14" s="1"/>
  <c r="O719" i="14"/>
  <c r="O718" i="14" s="1"/>
  <c r="O717" i="14" s="1"/>
  <c r="O716" i="14" s="1"/>
  <c r="O715" i="14" s="1"/>
  <c r="O714" i="14" s="1"/>
  <c r="Q720" i="14"/>
  <c r="Q719" i="14" s="1"/>
  <c r="Q718" i="14" s="1"/>
  <c r="Q717" i="14" s="1"/>
  <c r="Q716" i="14" s="1"/>
  <c r="Q715" i="14" s="1"/>
  <c r="Q714" i="14" s="1"/>
  <c r="Q756" i="14"/>
  <c r="O770" i="14"/>
  <c r="Q771" i="14"/>
  <c r="Q770" i="14" s="1"/>
  <c r="Q831" i="14"/>
  <c r="Q841" i="14"/>
  <c r="Q854" i="14"/>
  <c r="Q860" i="14"/>
  <c r="Q859" i="14" s="1"/>
  <c r="O926" i="14"/>
  <c r="Q927" i="14"/>
  <c r="Q926" i="14" s="1"/>
  <c r="O940" i="14"/>
  <c r="O939" i="14" s="1"/>
  <c r="O938" i="14" s="1"/>
  <c r="Q941" i="14"/>
  <c r="Q940" i="14" s="1"/>
  <c r="Q939" i="14" s="1"/>
  <c r="Q938" i="14" s="1"/>
  <c r="O970" i="14"/>
  <c r="Q971" i="14"/>
  <c r="Q970" i="14" s="1"/>
  <c r="O977" i="14"/>
  <c r="Q978" i="14"/>
  <c r="Q977" i="14" s="1"/>
  <c r="Q976" i="14" s="1"/>
  <c r="Q1027" i="14"/>
  <c r="O1031" i="14"/>
  <c r="Q1032" i="14"/>
  <c r="Q1031" i="14" s="1"/>
  <c r="O1070" i="14"/>
  <c r="O1069" i="14" s="1"/>
  <c r="O1068" i="14" s="1"/>
  <c r="O1067" i="14" s="1"/>
  <c r="Q1071" i="14"/>
  <c r="Q1070" i="14" s="1"/>
  <c r="Q1069" i="14" s="1"/>
  <c r="Q1068" i="14" s="1"/>
  <c r="Q1067" i="14" s="1"/>
  <c r="Q1061" i="14" s="1"/>
  <c r="O1083" i="14"/>
  <c r="O1082" i="14" s="1"/>
  <c r="O1081" i="14" s="1"/>
  <c r="O1080" i="14" s="1"/>
  <c r="O1079" i="14" s="1"/>
  <c r="O1078" i="14" s="1"/>
  <c r="Q1084" i="14"/>
  <c r="Q1083" i="14" s="1"/>
  <c r="Q1082" i="14" s="1"/>
  <c r="Q1081" i="14" s="1"/>
  <c r="Q1080" i="14" s="1"/>
  <c r="Q1079" i="14" s="1"/>
  <c r="Q1078" i="14" s="1"/>
  <c r="O1114" i="14"/>
  <c r="Q1115" i="14"/>
  <c r="Q1114" i="14" s="1"/>
  <c r="O1118" i="14"/>
  <c r="Q1119" i="14"/>
  <c r="Q1118" i="14" s="1"/>
  <c r="O1138" i="14"/>
  <c r="O1137" i="14" s="1"/>
  <c r="O1136" i="14" s="1"/>
  <c r="Q1139" i="14"/>
  <c r="Q1138" i="14" s="1"/>
  <c r="O1144" i="14"/>
  <c r="O1143" i="14" s="1"/>
  <c r="O1142" i="14" s="1"/>
  <c r="Q1145" i="14"/>
  <c r="Q1144" i="14" s="1"/>
  <c r="Q1143" i="14" s="1"/>
  <c r="Q1142" i="14" s="1"/>
  <c r="Q1178" i="14"/>
  <c r="Q1177" i="14" s="1"/>
  <c r="Q1176" i="14" s="1"/>
  <c r="O426" i="14"/>
  <c r="O425" i="14" s="1"/>
  <c r="Q427" i="14"/>
  <c r="Q426" i="14" s="1"/>
  <c r="O987" i="14"/>
  <c r="Q988" i="14"/>
  <c r="Q987" i="14" s="1"/>
  <c r="O1014" i="14"/>
  <c r="Q1015" i="14"/>
  <c r="Q1014" i="14" s="1"/>
  <c r="T16" i="14"/>
  <c r="V17" i="14"/>
  <c r="V16" i="14" s="1"/>
  <c r="T42" i="14"/>
  <c r="V43" i="14"/>
  <c r="V42" i="14" s="1"/>
  <c r="T51" i="14"/>
  <c r="V52" i="14"/>
  <c r="V51" i="14" s="1"/>
  <c r="T60" i="14"/>
  <c r="T59" i="14" s="1"/>
  <c r="T58" i="14" s="1"/>
  <c r="V61" i="14"/>
  <c r="V60" i="14" s="1"/>
  <c r="V59" i="14" s="1"/>
  <c r="V58" i="14" s="1"/>
  <c r="V71" i="14"/>
  <c r="T130" i="14"/>
  <c r="V131" i="14"/>
  <c r="V130" i="14" s="1"/>
  <c r="T134" i="14"/>
  <c r="V135" i="14"/>
  <c r="V134" i="14" s="1"/>
  <c r="T142" i="14"/>
  <c r="T141" i="14" s="1"/>
  <c r="T140" i="14" s="1"/>
  <c r="T154" i="14"/>
  <c r="V155" i="14"/>
  <c r="V154" i="14" s="1"/>
  <c r="T158" i="14"/>
  <c r="T196" i="14"/>
  <c r="V197" i="14"/>
  <c r="V196" i="14" s="1"/>
  <c r="V192" i="14" s="1"/>
  <c r="V191" i="14" s="1"/>
  <c r="T210" i="14"/>
  <c r="V267" i="14"/>
  <c r="T276" i="14"/>
  <c r="V277" i="14"/>
  <c r="V276" i="14" s="1"/>
  <c r="T295" i="14"/>
  <c r="T294" i="14" s="1"/>
  <c r="T293" i="14" s="1"/>
  <c r="V296" i="14"/>
  <c r="V295" i="14" s="1"/>
  <c r="V294" i="14" s="1"/>
  <c r="V293" i="14" s="1"/>
  <c r="T304" i="14"/>
  <c r="T303" i="14" s="1"/>
  <c r="T302" i="14" s="1"/>
  <c r="T301" i="14" s="1"/>
  <c r="V305" i="14"/>
  <c r="V304" i="14" s="1"/>
  <c r="V303" i="14" s="1"/>
  <c r="V302" i="14" s="1"/>
  <c r="V301" i="14" s="1"/>
  <c r="T325" i="14"/>
  <c r="V326" i="14"/>
  <c r="V325" i="14" s="1"/>
  <c r="T344" i="14"/>
  <c r="V345" i="14"/>
  <c r="V344" i="14" s="1"/>
  <c r="T671" i="14"/>
  <c r="T670" i="14" s="1"/>
  <c r="T669" i="14" s="1"/>
  <c r="T668" i="14" s="1"/>
  <c r="T667" i="14" s="1"/>
  <c r="T666" i="14" s="1"/>
  <c r="V672" i="14"/>
  <c r="V671" i="14" s="1"/>
  <c r="V670" i="14" s="1"/>
  <c r="V669" i="14" s="1"/>
  <c r="V668" i="14" s="1"/>
  <c r="V667" i="14" s="1"/>
  <c r="V666" i="14" s="1"/>
  <c r="T691" i="14"/>
  <c r="V692" i="14"/>
  <c r="V691" i="14" s="1"/>
  <c r="T695" i="14"/>
  <c r="V696" i="14"/>
  <c r="V695" i="14" s="1"/>
  <c r="V728" i="14"/>
  <c r="V727" i="14" s="1"/>
  <c r="V726" i="14" s="1"/>
  <c r="V725" i="14" s="1"/>
  <c r="V724" i="14" s="1"/>
  <c r="V723" i="14" s="1"/>
  <c r="T738" i="14"/>
  <c r="V739" i="14"/>
  <c r="V738" i="14" s="1"/>
  <c r="T745" i="14"/>
  <c r="V746" i="14"/>
  <c r="V745" i="14" s="1"/>
  <c r="T762" i="14"/>
  <c r="V763" i="14"/>
  <c r="V762" i="14" s="1"/>
  <c r="T770" i="14"/>
  <c r="V771" i="14"/>
  <c r="V770" i="14" s="1"/>
  <c r="T847" i="14"/>
  <c r="V848" i="14"/>
  <c r="V847" i="14" s="1"/>
  <c r="V872" i="14"/>
  <c r="V871" i="14" s="1"/>
  <c r="V870" i="14" s="1"/>
  <c r="V869" i="14" s="1"/>
  <c r="V868" i="14" s="1"/>
  <c r="T936" i="14"/>
  <c r="T935" i="14" s="1"/>
  <c r="T931" i="14" s="1"/>
  <c r="V937" i="14"/>
  <c r="V936" i="14" s="1"/>
  <c r="V935" i="14" s="1"/>
  <c r="V931" i="14" s="1"/>
  <c r="T946" i="14"/>
  <c r="T945" i="14" s="1"/>
  <c r="T944" i="14" s="1"/>
  <c r="T943" i="14" s="1"/>
  <c r="T942" i="14" s="1"/>
  <c r="V947" i="14"/>
  <c r="V946" i="14" s="1"/>
  <c r="V945" i="14" s="1"/>
  <c r="V944" i="14" s="1"/>
  <c r="V943" i="14" s="1"/>
  <c r="V942" i="14" s="1"/>
  <c r="T1023" i="14"/>
  <c r="V1024" i="14"/>
  <c r="V1023" i="14" s="1"/>
  <c r="V1019" i="14" s="1"/>
  <c r="V1018" i="14" s="1"/>
  <c r="V1036" i="14"/>
  <c r="V1035" i="14" s="1"/>
  <c r="T1090" i="14"/>
  <c r="T1089" i="14" s="1"/>
  <c r="T1088" i="14" s="1"/>
  <c r="T1087" i="14" s="1"/>
  <c r="T1086" i="14" s="1"/>
  <c r="V1091" i="14"/>
  <c r="V1090" i="14" s="1"/>
  <c r="V1089" i="14" s="1"/>
  <c r="V1088" i="14" s="1"/>
  <c r="V1087" i="14" s="1"/>
  <c r="V1086" i="14" s="1"/>
  <c r="T1101" i="14"/>
  <c r="V1102" i="14"/>
  <c r="V1101" i="14" s="1"/>
  <c r="T1170" i="14"/>
  <c r="V1171" i="14"/>
  <c r="V1170" i="14" s="1"/>
  <c r="V1183" i="14"/>
  <c r="V1182" i="14" s="1"/>
  <c r="V1181" i="14" s="1"/>
  <c r="T1188" i="14"/>
  <c r="V1189" i="14"/>
  <c r="V1188" i="14" s="1"/>
  <c r="T1197" i="14"/>
  <c r="T1196" i="14" s="1"/>
  <c r="T1195" i="14" s="1"/>
  <c r="V1198" i="14"/>
  <c r="V1197" i="14" s="1"/>
  <c r="V1196" i="14" s="1"/>
  <c r="V1195" i="14" s="1"/>
  <c r="O46" i="14"/>
  <c r="O45" i="14" s="1"/>
  <c r="O44" i="14" s="1"/>
  <c r="Q47" i="14"/>
  <c r="Q46" i="14" s="1"/>
  <c r="Q45" i="14" s="1"/>
  <c r="Q44" i="14" s="1"/>
  <c r="O66" i="14"/>
  <c r="O65" i="14" s="1"/>
  <c r="O64" i="14" s="1"/>
  <c r="O63" i="14" s="1"/>
  <c r="Q67" i="14"/>
  <c r="Q66" i="14" s="1"/>
  <c r="Q65" i="14" s="1"/>
  <c r="Q64" i="14" s="1"/>
  <c r="Q63" i="14" s="1"/>
  <c r="O96" i="14"/>
  <c r="O95" i="14" s="1"/>
  <c r="O94" i="14" s="1"/>
  <c r="O93" i="14" s="1"/>
  <c r="O92" i="14" s="1"/>
  <c r="Q97" i="14"/>
  <c r="Q96" i="14" s="1"/>
  <c r="Q95" i="14" s="1"/>
  <c r="Q94" i="14" s="1"/>
  <c r="Q93" i="14" s="1"/>
  <c r="Q92" i="14" s="1"/>
  <c r="O104" i="14"/>
  <c r="O103" i="14" s="1"/>
  <c r="O102" i="14" s="1"/>
  <c r="Q105" i="14"/>
  <c r="Q104" i="14" s="1"/>
  <c r="Q103" i="14" s="1"/>
  <c r="Q102" i="14" s="1"/>
  <c r="O113" i="14"/>
  <c r="O112" i="14" s="1"/>
  <c r="Q114" i="14"/>
  <c r="Q113" i="14" s="1"/>
  <c r="Q112" i="14" s="1"/>
  <c r="O152" i="14"/>
  <c r="Q153" i="14"/>
  <c r="Q152" i="14" s="1"/>
  <c r="O156" i="14"/>
  <c r="Q157" i="14"/>
  <c r="Q156" i="14" s="1"/>
  <c r="Q200" i="14"/>
  <c r="Q199" i="14" s="1"/>
  <c r="Q198" i="14" s="1"/>
  <c r="O208" i="14"/>
  <c r="Q209" i="14"/>
  <c r="Q208" i="14" s="1"/>
  <c r="O257" i="14"/>
  <c r="O256" i="14" s="1"/>
  <c r="Q258" i="14"/>
  <c r="Q257" i="14" s="1"/>
  <c r="Q256" i="14" s="1"/>
  <c r="O280" i="14"/>
  <c r="O279" i="14" s="1"/>
  <c r="O278" i="14" s="1"/>
  <c r="Q281" i="14"/>
  <c r="Q280" i="14" s="1"/>
  <c r="Q279" i="14" s="1"/>
  <c r="Q278" i="14" s="1"/>
  <c r="O299" i="14"/>
  <c r="O298" i="14" s="1"/>
  <c r="O297" i="14" s="1"/>
  <c r="Q300" i="14"/>
  <c r="Q299" i="14" s="1"/>
  <c r="Q298" i="14" s="1"/>
  <c r="Q297" i="14" s="1"/>
  <c r="O311" i="14"/>
  <c r="O310" i="14" s="1"/>
  <c r="O309" i="14" s="1"/>
  <c r="Q312" i="14"/>
  <c r="Q311" i="14" s="1"/>
  <c r="Q310" i="14" s="1"/>
  <c r="Q309" i="14" s="1"/>
  <c r="Q323" i="14"/>
  <c r="Q322" i="14" s="1"/>
  <c r="O327" i="14"/>
  <c r="Q328" i="14"/>
  <c r="Q327" i="14" s="1"/>
  <c r="O344" i="14"/>
  <c r="Q345" i="14"/>
  <c r="Q344" i="14" s="1"/>
  <c r="O411" i="14"/>
  <c r="Q412" i="14"/>
  <c r="Q411" i="14" s="1"/>
  <c r="O432" i="14"/>
  <c r="O431" i="14" s="1"/>
  <c r="O430" i="14" s="1"/>
  <c r="Q433" i="14"/>
  <c r="Q432" i="14" s="1"/>
  <c r="Q431" i="14" s="1"/>
  <c r="Q430" i="14" s="1"/>
  <c r="O455" i="14"/>
  <c r="O454" i="14" s="1"/>
  <c r="O453" i="14" s="1"/>
  <c r="Q456" i="14"/>
  <c r="Q455" i="14" s="1"/>
  <c r="Q454" i="14" s="1"/>
  <c r="Q453" i="14" s="1"/>
  <c r="O467" i="14"/>
  <c r="Q468" i="14"/>
  <c r="Q467" i="14" s="1"/>
  <c r="O472" i="14"/>
  <c r="O471" i="14" s="1"/>
  <c r="Q473" i="14"/>
  <c r="Q472" i="14" s="1"/>
  <c r="Q471" i="14" s="1"/>
  <c r="O482" i="14"/>
  <c r="Q483" i="14"/>
  <c r="Q482" i="14" s="1"/>
  <c r="O491" i="14"/>
  <c r="O490" i="14" s="1"/>
  <c r="Q492" i="14"/>
  <c r="Q491" i="14" s="1"/>
  <c r="Q490" i="14" s="1"/>
  <c r="O500" i="14"/>
  <c r="Q501" i="14"/>
  <c r="Q500" i="14" s="1"/>
  <c r="O664" i="14"/>
  <c r="O663" i="14" s="1"/>
  <c r="O662" i="14" s="1"/>
  <c r="O661" i="14" s="1"/>
  <c r="O660" i="14" s="1"/>
  <c r="O659" i="14" s="1"/>
  <c r="Q665" i="14"/>
  <c r="Q664" i="14" s="1"/>
  <c r="Q663" i="14" s="1"/>
  <c r="Q662" i="14" s="1"/>
  <c r="Q661" i="14" s="1"/>
  <c r="Q660" i="14" s="1"/>
  <c r="Q659" i="14" s="1"/>
  <c r="O688" i="14"/>
  <c r="O687" i="14" s="1"/>
  <c r="Q689" i="14"/>
  <c r="Q688" i="14" s="1"/>
  <c r="Q687" i="14" s="1"/>
  <c r="O693" i="14"/>
  <c r="Q694" i="14"/>
  <c r="Q693" i="14" s="1"/>
  <c r="O699" i="14"/>
  <c r="O698" i="14" s="1"/>
  <c r="O697" i="14" s="1"/>
  <c r="Q700" i="14"/>
  <c r="Q699" i="14" s="1"/>
  <c r="Q698" i="14" s="1"/>
  <c r="Q697" i="14" s="1"/>
  <c r="O736" i="14"/>
  <c r="Q737" i="14"/>
  <c r="Q736" i="14" s="1"/>
  <c r="O740" i="14"/>
  <c r="Q741" i="14"/>
  <c r="Q740" i="14" s="1"/>
  <c r="O786" i="14"/>
  <c r="Q787" i="14"/>
  <c r="Q786" i="14" s="1"/>
  <c r="O790" i="14"/>
  <c r="Q791" i="14"/>
  <c r="Q790" i="14" s="1"/>
  <c r="O794" i="14"/>
  <c r="Q795" i="14"/>
  <c r="Q794" i="14" s="1"/>
  <c r="O799" i="14"/>
  <c r="O798" i="14" s="1"/>
  <c r="Q800" i="14"/>
  <c r="Q799" i="14" s="1"/>
  <c r="Q798" i="14" s="1"/>
  <c r="O810" i="14"/>
  <c r="O809" i="14" s="1"/>
  <c r="O808" i="14" s="1"/>
  <c r="O807" i="14" s="1"/>
  <c r="Q811" i="14"/>
  <c r="Q810" i="14" s="1"/>
  <c r="Q809" i="14" s="1"/>
  <c r="Q808" i="14" s="1"/>
  <c r="Q807" i="14" s="1"/>
  <c r="O825" i="14"/>
  <c r="O824" i="14" s="1"/>
  <c r="O823" i="14" s="1"/>
  <c r="O822" i="14" s="1"/>
  <c r="O817" i="14" s="1"/>
  <c r="Q826" i="14"/>
  <c r="Q825" i="14" s="1"/>
  <c r="Q824" i="14" s="1"/>
  <c r="Q823" i="14" s="1"/>
  <c r="Q822" i="14" s="1"/>
  <c r="Q817" i="14" s="1"/>
  <c r="O847" i="14"/>
  <c r="Q848" i="14"/>
  <c r="Q847" i="14" s="1"/>
  <c r="O875" i="14"/>
  <c r="Q876" i="14"/>
  <c r="Q875" i="14" s="1"/>
  <c r="O899" i="14"/>
  <c r="O898" i="14" s="1"/>
  <c r="Q900" i="14"/>
  <c r="Q899" i="14" s="1"/>
  <c r="Q898" i="14" s="1"/>
  <c r="O914" i="14"/>
  <c r="O913" i="14" s="1"/>
  <c r="O912" i="14" s="1"/>
  <c r="O911" i="14" s="1"/>
  <c r="O910" i="14" s="1"/>
  <c r="O909" i="14" s="1"/>
  <c r="Q915" i="14"/>
  <c r="Q914" i="14" s="1"/>
  <c r="Q913" i="14" s="1"/>
  <c r="Q912" i="14" s="1"/>
  <c r="Q911" i="14" s="1"/>
  <c r="Q910" i="14" s="1"/>
  <c r="Q909" i="14" s="1"/>
  <c r="Q921" i="14"/>
  <c r="Q920" i="14" s="1"/>
  <c r="O952" i="14"/>
  <c r="O951" i="14" s="1"/>
  <c r="O950" i="14" s="1"/>
  <c r="Q953" i="14"/>
  <c r="Q952" i="14" s="1"/>
  <c r="Q951" i="14" s="1"/>
  <c r="Q950" i="14" s="1"/>
  <c r="O982" i="14"/>
  <c r="Q983" i="14"/>
  <c r="Q982" i="14" s="1"/>
  <c r="O996" i="14"/>
  <c r="Q997" i="14"/>
  <c r="Q996" i="14" s="1"/>
  <c r="O1000" i="14"/>
  <c r="Q1001" i="14"/>
  <c r="Q1000" i="14" s="1"/>
  <c r="O1006" i="14"/>
  <c r="Q1007" i="14"/>
  <c r="Q1006" i="14" s="1"/>
  <c r="O1010" i="14"/>
  <c r="Q1011" i="14"/>
  <c r="Q1010" i="14" s="1"/>
  <c r="O1040" i="14"/>
  <c r="O1039" i="14" s="1"/>
  <c r="Q1041" i="14"/>
  <c r="Q1040" i="14" s="1"/>
  <c r="Q1039" i="14" s="1"/>
  <c r="O1052" i="14"/>
  <c r="O1051" i="14" s="1"/>
  <c r="O1050" i="14" s="1"/>
  <c r="O1049" i="14" s="1"/>
  <c r="O1048" i="14" s="1"/>
  <c r="O1047" i="14" s="1"/>
  <c r="Q1053" i="14"/>
  <c r="Q1052" i="14" s="1"/>
  <c r="Q1051" i="14" s="1"/>
  <c r="Q1050" i="14" s="1"/>
  <c r="Q1049" i="14" s="1"/>
  <c r="Q1048" i="14" s="1"/>
  <c r="Q1047" i="14" s="1"/>
  <c r="O1096" i="14"/>
  <c r="O1095" i="14" s="1"/>
  <c r="O1094" i="14" s="1"/>
  <c r="O1093" i="14" s="1"/>
  <c r="Q1097" i="14"/>
  <c r="Q1096" i="14" s="1"/>
  <c r="Q1095" i="14" s="1"/>
  <c r="Q1094" i="14" s="1"/>
  <c r="Q1093" i="14" s="1"/>
  <c r="O1164" i="14"/>
  <c r="Q1165" i="14"/>
  <c r="Q1164" i="14" s="1"/>
  <c r="O1197" i="14"/>
  <c r="O1196" i="14" s="1"/>
  <c r="O1195" i="14" s="1"/>
  <c r="Q1198" i="14"/>
  <c r="Q1197" i="14" s="1"/>
  <c r="Q1196" i="14" s="1"/>
  <c r="Q1195" i="14" s="1"/>
  <c r="O363" i="14"/>
  <c r="Q364" i="14"/>
  <c r="Q363" i="14" s="1"/>
  <c r="T21" i="14"/>
  <c r="V22" i="14"/>
  <c r="V21" i="14" s="1"/>
  <c r="T30" i="14"/>
  <c r="T29" i="14" s="1"/>
  <c r="T28" i="14" s="1"/>
  <c r="T27" i="14" s="1"/>
  <c r="V31" i="14"/>
  <c r="V30" i="14" s="1"/>
  <c r="V29" i="14" s="1"/>
  <c r="V28" i="14" s="1"/>
  <c r="V27" i="14" s="1"/>
  <c r="T76" i="14"/>
  <c r="V77" i="14"/>
  <c r="V76" i="14" s="1"/>
  <c r="T80" i="14"/>
  <c r="V81" i="14"/>
  <c r="V80" i="14" s="1"/>
  <c r="T88" i="14"/>
  <c r="V89" i="14"/>
  <c r="V88" i="14" s="1"/>
  <c r="T96" i="14"/>
  <c r="T95" i="14" s="1"/>
  <c r="T94" i="14" s="1"/>
  <c r="T93" i="14" s="1"/>
  <c r="T92" i="14" s="1"/>
  <c r="V97" i="14"/>
  <c r="V96" i="14" s="1"/>
  <c r="V95" i="14" s="1"/>
  <c r="V94" i="14" s="1"/>
  <c r="V93" i="14" s="1"/>
  <c r="V92" i="14" s="1"/>
  <c r="T104" i="14"/>
  <c r="T103" i="14" s="1"/>
  <c r="T102" i="14" s="1"/>
  <c r="V105" i="14"/>
  <c r="V104" i="14" s="1"/>
  <c r="V103" i="14" s="1"/>
  <c r="V102" i="14" s="1"/>
  <c r="T113" i="14"/>
  <c r="T112" i="14" s="1"/>
  <c r="V114" i="14"/>
  <c r="V113" i="14" s="1"/>
  <c r="V112" i="14" s="1"/>
  <c r="T163" i="14"/>
  <c r="V164" i="14"/>
  <c r="V163" i="14" s="1"/>
  <c r="T167" i="14"/>
  <c r="V168" i="14"/>
  <c r="V167" i="14" s="1"/>
  <c r="T214" i="14"/>
  <c r="V215" i="14"/>
  <c r="V214" i="14" s="1"/>
  <c r="T224" i="14"/>
  <c r="V225" i="14"/>
  <c r="V224" i="14" s="1"/>
  <c r="T231" i="14"/>
  <c r="T230" i="14" s="1"/>
  <c r="V232" i="14"/>
  <c r="V231" i="14" s="1"/>
  <c r="V230" i="14" s="1"/>
  <c r="T240" i="14"/>
  <c r="T239" i="14" s="1"/>
  <c r="T238" i="14" s="1"/>
  <c r="V241" i="14"/>
  <c r="V240" i="14" s="1"/>
  <c r="V239" i="14" s="1"/>
  <c r="V238" i="14" s="1"/>
  <c r="T250" i="14"/>
  <c r="T249" i="14" s="1"/>
  <c r="T248" i="14" s="1"/>
  <c r="T247" i="14" s="1"/>
  <c r="T246" i="14" s="1"/>
  <c r="V251" i="14"/>
  <c r="V250" i="14" s="1"/>
  <c r="V249" i="14" s="1"/>
  <c r="V248" i="14" s="1"/>
  <c r="V247" i="14" s="1"/>
  <c r="V246" i="14" s="1"/>
  <c r="T327" i="14"/>
  <c r="V328" i="14"/>
  <c r="V327" i="14" s="1"/>
  <c r="T332" i="14"/>
  <c r="V333" i="14"/>
  <c r="V332" i="14" s="1"/>
  <c r="T349" i="14"/>
  <c r="V350" i="14"/>
  <c r="V349" i="14" s="1"/>
  <c r="V357" i="14"/>
  <c r="V356" i="14" s="1"/>
  <c r="V355" i="14" s="1"/>
  <c r="T363" i="14"/>
  <c r="V364" i="14"/>
  <c r="V363" i="14" s="1"/>
  <c r="T378" i="14"/>
  <c r="T377" i="14" s="1"/>
  <c r="T376" i="14" s="1"/>
  <c r="T375" i="14" s="1"/>
  <c r="V379" i="14"/>
  <c r="V378" i="14" s="1"/>
  <c r="V377" i="14" s="1"/>
  <c r="V376" i="14" s="1"/>
  <c r="V375" i="14" s="1"/>
  <c r="T385" i="14"/>
  <c r="V386" i="14"/>
  <c r="V385" i="14" s="1"/>
  <c r="T389" i="14"/>
  <c r="V390" i="14"/>
  <c r="V389" i="14" s="1"/>
  <c r="T394" i="14"/>
  <c r="V395" i="14"/>
  <c r="V394" i="14" s="1"/>
  <c r="T401" i="14"/>
  <c r="V402" i="14"/>
  <c r="V401" i="14" s="1"/>
  <c r="T405" i="14"/>
  <c r="V406" i="14"/>
  <c r="V405" i="14" s="1"/>
  <c r="T415" i="14"/>
  <c r="V416" i="14"/>
  <c r="V415" i="14" s="1"/>
  <c r="T419" i="14"/>
  <c r="V420" i="14"/>
  <c r="V419" i="14" s="1"/>
  <c r="T426" i="14"/>
  <c r="V427" i="14"/>
  <c r="V426" i="14" s="1"/>
  <c r="T432" i="14"/>
  <c r="T431" i="14" s="1"/>
  <c r="T430" i="14" s="1"/>
  <c r="V433" i="14"/>
  <c r="V432" i="14" s="1"/>
  <c r="V431" i="14" s="1"/>
  <c r="V430" i="14" s="1"/>
  <c r="T455" i="14"/>
  <c r="T454" i="14" s="1"/>
  <c r="T453" i="14" s="1"/>
  <c r="V456" i="14"/>
  <c r="V455" i="14" s="1"/>
  <c r="V454" i="14" s="1"/>
  <c r="V453" i="14" s="1"/>
  <c r="T467" i="14"/>
  <c r="V468" i="14"/>
  <c r="V467" i="14" s="1"/>
  <c r="T472" i="14"/>
  <c r="T471" i="14" s="1"/>
  <c r="V473" i="14"/>
  <c r="V472" i="14" s="1"/>
  <c r="V471" i="14" s="1"/>
  <c r="T482" i="14"/>
  <c r="V483" i="14"/>
  <c r="V482" i="14" s="1"/>
  <c r="T491" i="14"/>
  <c r="T490" i="14" s="1"/>
  <c r="V492" i="14"/>
  <c r="V491" i="14" s="1"/>
  <c r="V490" i="14" s="1"/>
  <c r="T500" i="14"/>
  <c r="V501" i="14"/>
  <c r="V500" i="14" s="1"/>
  <c r="T504" i="14"/>
  <c r="V505" i="14"/>
  <c r="V504" i="14" s="1"/>
  <c r="T526" i="14"/>
  <c r="T525" i="14" s="1"/>
  <c r="T524" i="14" s="1"/>
  <c r="V527" i="14"/>
  <c r="V526" i="14" s="1"/>
  <c r="V525" i="14" s="1"/>
  <c r="V524" i="14" s="1"/>
  <c r="T532" i="14"/>
  <c r="V533" i="14"/>
  <c r="V532" i="14" s="1"/>
  <c r="T550" i="14"/>
  <c r="T549" i="14" s="1"/>
  <c r="T548" i="14" s="1"/>
  <c r="T547" i="14" s="1"/>
  <c r="T546" i="14" s="1"/>
  <c r="V551" i="14"/>
  <c r="V550" i="14" s="1"/>
  <c r="V549" i="14" s="1"/>
  <c r="V548" i="14" s="1"/>
  <c r="V547" i="14" s="1"/>
  <c r="V546" i="14" s="1"/>
  <c r="T574" i="14"/>
  <c r="T573" i="14" s="1"/>
  <c r="T572" i="14" s="1"/>
  <c r="T571" i="14" s="1"/>
  <c r="T570" i="14" s="1"/>
  <c r="V575" i="14"/>
  <c r="V574" i="14" s="1"/>
  <c r="V573" i="14" s="1"/>
  <c r="V572" i="14" s="1"/>
  <c r="V571" i="14" s="1"/>
  <c r="V570" i="14" s="1"/>
  <c r="T586" i="14"/>
  <c r="T585" i="14" s="1"/>
  <c r="T584" i="14" s="1"/>
  <c r="T583" i="14" s="1"/>
  <c r="T582" i="14" s="1"/>
  <c r="V587" i="14"/>
  <c r="V586" i="14" s="1"/>
  <c r="V585" i="14" s="1"/>
  <c r="V584" i="14" s="1"/>
  <c r="V583" i="14" s="1"/>
  <c r="V582" i="14" s="1"/>
  <c r="T597" i="14"/>
  <c r="V598" i="14"/>
  <c r="V597" i="14" s="1"/>
  <c r="T603" i="14"/>
  <c r="T602" i="14" s="1"/>
  <c r="T601" i="14" s="1"/>
  <c r="V604" i="14"/>
  <c r="V603" i="14" s="1"/>
  <c r="V602" i="14" s="1"/>
  <c r="V601" i="14" s="1"/>
  <c r="T610" i="14"/>
  <c r="V611" i="14"/>
  <c r="V610" i="14" s="1"/>
  <c r="T624" i="14"/>
  <c r="T623" i="14" s="1"/>
  <c r="V626" i="14"/>
  <c r="V624" i="14" s="1"/>
  <c r="V623" i="14" s="1"/>
  <c r="T629" i="14"/>
  <c r="V630" i="14"/>
  <c r="V629" i="14" s="1"/>
  <c r="T636" i="14"/>
  <c r="V640" i="14"/>
  <c r="V636" i="14" s="1"/>
  <c r="T719" i="14"/>
  <c r="T718" i="14" s="1"/>
  <c r="T717" i="14" s="1"/>
  <c r="T716" i="14" s="1"/>
  <c r="T715" i="14" s="1"/>
  <c r="T714" i="14" s="1"/>
  <c r="V720" i="14"/>
  <c r="V719" i="14" s="1"/>
  <c r="V718" i="14" s="1"/>
  <c r="V717" i="14" s="1"/>
  <c r="V716" i="14" s="1"/>
  <c r="V715" i="14" s="1"/>
  <c r="V714" i="14" s="1"/>
  <c r="T786" i="14"/>
  <c r="V787" i="14"/>
  <c r="V786" i="14" s="1"/>
  <c r="T790" i="14"/>
  <c r="V791" i="14"/>
  <c r="V790" i="14" s="1"/>
  <c r="T794" i="14"/>
  <c r="V795" i="14"/>
  <c r="V794" i="14" s="1"/>
  <c r="T799" i="14"/>
  <c r="T798" i="14" s="1"/>
  <c r="V800" i="14"/>
  <c r="V799" i="14" s="1"/>
  <c r="V798" i="14" s="1"/>
  <c r="T810" i="14"/>
  <c r="T809" i="14" s="1"/>
  <c r="T808" i="14" s="1"/>
  <c r="T807" i="14" s="1"/>
  <c r="V811" i="14"/>
  <c r="V810" i="14" s="1"/>
  <c r="V809" i="14" s="1"/>
  <c r="V808" i="14" s="1"/>
  <c r="V807" i="14" s="1"/>
  <c r="T825" i="14"/>
  <c r="T824" i="14" s="1"/>
  <c r="T823" i="14" s="1"/>
  <c r="T822" i="14" s="1"/>
  <c r="T817" i="14" s="1"/>
  <c r="V826" i="14"/>
  <c r="V825" i="14" s="1"/>
  <c r="V824" i="14" s="1"/>
  <c r="V823" i="14" s="1"/>
  <c r="V822" i="14" s="1"/>
  <c r="V817" i="14" s="1"/>
  <c r="T837" i="14"/>
  <c r="V838" i="14"/>
  <c r="V837" i="14" s="1"/>
  <c r="T886" i="14"/>
  <c r="T885" i="14" s="1"/>
  <c r="T884" i="14" s="1"/>
  <c r="T883" i="14" s="1"/>
  <c r="T882" i="14" s="1"/>
  <c r="V887" i="14"/>
  <c r="V886" i="14" s="1"/>
  <c r="V885" i="14" s="1"/>
  <c r="V884" i="14" s="1"/>
  <c r="V883" i="14" s="1"/>
  <c r="V882" i="14" s="1"/>
  <c r="T901" i="14"/>
  <c r="V902" i="14"/>
  <c r="V901" i="14" s="1"/>
  <c r="T970" i="14"/>
  <c r="V971" i="14"/>
  <c r="V970" i="14" s="1"/>
  <c r="T977" i="14"/>
  <c r="V978" i="14"/>
  <c r="V977" i="14" s="1"/>
  <c r="T982" i="14"/>
  <c r="V983" i="14"/>
  <c r="V982" i="14" s="1"/>
  <c r="T987" i="14"/>
  <c r="V988" i="14"/>
  <c r="V987" i="14" s="1"/>
  <c r="T996" i="14"/>
  <c r="V997" i="14"/>
  <c r="V996" i="14" s="1"/>
  <c r="T1000" i="14"/>
  <c r="V1001" i="14"/>
  <c r="V1000" i="14" s="1"/>
  <c r="T1006" i="14"/>
  <c r="V1007" i="14"/>
  <c r="V1006" i="14" s="1"/>
  <c r="T1010" i="14"/>
  <c r="V1011" i="14"/>
  <c r="V1010" i="14" s="1"/>
  <c r="T1014" i="14"/>
  <c r="V1015" i="14"/>
  <c r="V1014" i="14" s="1"/>
  <c r="T1043" i="14"/>
  <c r="T1042" i="14" s="1"/>
  <c r="V1044" i="14"/>
  <c r="V1043" i="14" s="1"/>
  <c r="V1042" i="14" s="1"/>
  <c r="T1059" i="14"/>
  <c r="T1058" i="14" s="1"/>
  <c r="T1057" i="14" s="1"/>
  <c r="T1056" i="14" s="1"/>
  <c r="T1055" i="14" s="1"/>
  <c r="V1060" i="14"/>
  <c r="V1059" i="14" s="1"/>
  <c r="V1058" i="14" s="1"/>
  <c r="V1057" i="14" s="1"/>
  <c r="V1056" i="14" s="1"/>
  <c r="V1055" i="14" s="1"/>
  <c r="T1070" i="14"/>
  <c r="T1069" i="14" s="1"/>
  <c r="T1068" i="14" s="1"/>
  <c r="T1067" i="14" s="1"/>
  <c r="V1071" i="14"/>
  <c r="V1070" i="14" s="1"/>
  <c r="V1069" i="14" s="1"/>
  <c r="V1068" i="14" s="1"/>
  <c r="V1067" i="14" s="1"/>
  <c r="T1114" i="14"/>
  <c r="V1115" i="14"/>
  <c r="V1114" i="14" s="1"/>
  <c r="T1118" i="14"/>
  <c r="V1119" i="14"/>
  <c r="V1118" i="14" s="1"/>
  <c r="T1138" i="14"/>
  <c r="V1139" i="14"/>
  <c r="V1138" i="14" s="1"/>
  <c r="T1144" i="14"/>
  <c r="T1143" i="14" s="1"/>
  <c r="T1142" i="14" s="1"/>
  <c r="V1145" i="14"/>
  <c r="V1144" i="14" s="1"/>
  <c r="V1143" i="14" s="1"/>
  <c r="V1142" i="14" s="1"/>
  <c r="N466" i="14"/>
  <c r="N465" i="14" s="1"/>
  <c r="N464" i="14" s="1"/>
  <c r="N463" i="14" s="1"/>
  <c r="T147" i="14"/>
  <c r="T146" i="14" s="1"/>
  <c r="T145" i="14" s="1"/>
  <c r="N391" i="14"/>
  <c r="N1019" i="14"/>
  <c r="N1018" i="14" s="1"/>
  <c r="N1017" i="14" s="1"/>
  <c r="O37" i="14"/>
  <c r="N529" i="14"/>
  <c r="N528" i="14" s="1"/>
  <c r="N523" i="14" s="1"/>
  <c r="N512" i="14" s="1"/>
  <c r="T1183" i="14"/>
  <c r="T1182" i="14" s="1"/>
  <c r="T1181" i="14" s="1"/>
  <c r="E551" i="17"/>
  <c r="E545" i="17" s="1"/>
  <c r="O344" i="17"/>
  <c r="O193" i="14"/>
  <c r="N761" i="14"/>
  <c r="N760" i="14" s="1"/>
  <c r="N759" i="14" s="1"/>
  <c r="N830" i="14"/>
  <c r="N829" i="14" s="1"/>
  <c r="N1187" i="14"/>
  <c r="T270" i="14"/>
  <c r="T338" i="14"/>
  <c r="T704" i="14"/>
  <c r="T703" i="14" s="1"/>
  <c r="T702" i="14" s="1"/>
  <c r="T701" i="14" s="1"/>
  <c r="N15" i="14"/>
  <c r="N14" i="14" s="1"/>
  <c r="N13" i="14" s="1"/>
  <c r="N12" i="14" s="1"/>
  <c r="N50" i="14"/>
  <c r="N49" i="14" s="1"/>
  <c r="N48" i="14" s="1"/>
  <c r="N223" i="14"/>
  <c r="N222" i="14" s="1"/>
  <c r="N221" i="14" s="1"/>
  <c r="S273" i="14"/>
  <c r="S362" i="14"/>
  <c r="N192" i="14"/>
  <c r="N191" i="14" s="1"/>
  <c r="N190" i="14" s="1"/>
  <c r="N189" i="14" s="1"/>
  <c r="S162" i="14"/>
  <c r="T864" i="14"/>
  <c r="T863" i="14" s="1"/>
  <c r="J295" i="17"/>
  <c r="O551" i="17"/>
  <c r="O545" i="17" s="1"/>
  <c r="F344" i="17"/>
  <c r="E295" i="17"/>
  <c r="O526" i="17"/>
  <c r="O521" i="17" s="1"/>
  <c r="P344" i="17"/>
  <c r="E400" i="17"/>
  <c r="E493" i="17"/>
  <c r="J526" i="17"/>
  <c r="J521" i="17" s="1"/>
  <c r="N596" i="14"/>
  <c r="N595" i="14" s="1"/>
  <c r="N594" i="14" s="1"/>
  <c r="T849" i="14"/>
  <c r="N414" i="14"/>
  <c r="O1160" i="14"/>
  <c r="O1172" i="14"/>
  <c r="T37" i="14"/>
  <c r="T193" i="14"/>
  <c r="S761" i="14"/>
  <c r="S760" i="14" s="1"/>
  <c r="S759" i="14" s="1"/>
  <c r="S830" i="14"/>
  <c r="S829" i="14" s="1"/>
  <c r="S986" i="14"/>
  <c r="S1019" i="14"/>
  <c r="S1018" i="14" s="1"/>
  <c r="S1017" i="14" s="1"/>
  <c r="T1027" i="14"/>
  <c r="O1036" i="14"/>
  <c r="O1035" i="14" s="1"/>
  <c r="S846" i="14"/>
  <c r="N769" i="14"/>
  <c r="N768" i="14" s="1"/>
  <c r="O854" i="14"/>
  <c r="N362" i="14"/>
  <c r="N425" i="14"/>
  <c r="N421" i="14" s="1"/>
  <c r="S192" i="14"/>
  <c r="S191" i="14" s="1"/>
  <c r="S190" i="14" s="1"/>
  <c r="S189" i="14" s="1"/>
  <c r="S223" i="14"/>
  <c r="S222" i="14" s="1"/>
  <c r="S221" i="14" s="1"/>
  <c r="S329" i="14"/>
  <c r="S337" i="14"/>
  <c r="S425" i="14"/>
  <c r="S421" i="14" s="1"/>
  <c r="T680" i="14"/>
  <c r="T679" i="14" s="1"/>
  <c r="T678" i="14" s="1"/>
  <c r="T677" i="14" s="1"/>
  <c r="T676" i="14" s="1"/>
  <c r="S769" i="14"/>
  <c r="S768" i="14" s="1"/>
  <c r="T1150" i="14"/>
  <c r="T1149" i="14" s="1"/>
  <c r="T1148" i="14" s="1"/>
  <c r="T1147" i="14" s="1"/>
  <c r="T1146" i="14" s="1"/>
  <c r="T185" i="14"/>
  <c r="T184" i="14" s="1"/>
  <c r="T183" i="14" s="1"/>
  <c r="S981" i="14"/>
  <c r="T1103" i="14"/>
  <c r="O921" i="14"/>
  <c r="O920" i="14" s="1"/>
  <c r="N36" i="14"/>
  <c r="N35" i="14" s="1"/>
  <c r="N34" i="14" s="1"/>
  <c r="N207" i="14"/>
  <c r="N206" i="14" s="1"/>
  <c r="N205" i="14" s="1"/>
  <c r="N204" i="14" s="1"/>
  <c r="N314" i="14"/>
  <c r="N337" i="14"/>
  <c r="O756" i="14"/>
  <c r="O872" i="14"/>
  <c r="N897" i="14"/>
  <c r="N896" i="14" s="1"/>
  <c r="N895" i="14" s="1"/>
  <c r="N888" i="14" s="1"/>
  <c r="O1103" i="14"/>
  <c r="N1137" i="14"/>
  <c r="N1136" i="14" s="1"/>
  <c r="N1135" i="14" s="1"/>
  <c r="N1134" i="14" s="1"/>
  <c r="N1169" i="14"/>
  <c r="N1168" i="14" s="1"/>
  <c r="N1167" i="14" s="1"/>
  <c r="O1178" i="14"/>
  <c r="O1177" i="14" s="1"/>
  <c r="O1176" i="14" s="1"/>
  <c r="T18" i="14"/>
  <c r="T200" i="14"/>
  <c r="T199" i="14" s="1"/>
  <c r="T198" i="14" s="1"/>
  <c r="S479" i="14"/>
  <c r="T756" i="14"/>
  <c r="T872" i="14"/>
  <c r="S976" i="14"/>
  <c r="T1036" i="14"/>
  <c r="T1035" i="14" s="1"/>
  <c r="S1187" i="14"/>
  <c r="S1194" i="14"/>
  <c r="S1193" i="14" s="1"/>
  <c r="S1192" i="14" s="1"/>
  <c r="S391" i="14"/>
  <c r="N871" i="14"/>
  <c r="N870" i="14" s="1"/>
  <c r="N869" i="14" s="1"/>
  <c r="N868" i="14" s="1"/>
  <c r="N867" i="14" s="1"/>
  <c r="N1175" i="14"/>
  <c r="T127" i="14"/>
  <c r="S151" i="14"/>
  <c r="S207" i="14"/>
  <c r="S206" i="14" s="1"/>
  <c r="S205" i="14" s="1"/>
  <c r="S204" i="14" s="1"/>
  <c r="S237" i="14"/>
  <c r="S236" i="14" s="1"/>
  <c r="S314" i="14"/>
  <c r="T854" i="14"/>
  <c r="S871" i="14"/>
  <c r="S870" i="14" s="1"/>
  <c r="S869" i="14" s="1"/>
  <c r="S868" i="14" s="1"/>
  <c r="S867" i="14" s="1"/>
  <c r="S1034" i="14"/>
  <c r="S1033" i="14" s="1"/>
  <c r="S1061" i="14"/>
  <c r="S1054" i="14" s="1"/>
  <c r="J493" i="17"/>
  <c r="O55" i="17"/>
  <c r="E263" i="17"/>
  <c r="K101" i="17"/>
  <c r="P552" i="17"/>
  <c r="J101" i="17"/>
  <c r="J100" i="17" s="1"/>
  <c r="E101" i="17"/>
  <c r="E100" i="17" s="1"/>
  <c r="P493" i="17"/>
  <c r="O263" i="17"/>
  <c r="J551" i="17"/>
  <c r="J545" i="17" s="1"/>
  <c r="J441" i="17"/>
  <c r="J440" i="17" s="1"/>
  <c r="O493" i="17"/>
  <c r="E198" i="17"/>
  <c r="F526" i="17"/>
  <c r="F521" i="17" s="1"/>
  <c r="O295" i="17"/>
  <c r="J198" i="17"/>
  <c r="O357" i="14"/>
  <c r="O356" i="14" s="1"/>
  <c r="O355" i="14" s="1"/>
  <c r="T85" i="14"/>
  <c r="S292" i="14"/>
  <c r="S291" i="14" s="1"/>
  <c r="N178" i="14"/>
  <c r="N177" i="14" s="1"/>
  <c r="T319" i="14"/>
  <c r="N108" i="14"/>
  <c r="N107" i="14" s="1"/>
  <c r="O704" i="14"/>
  <c r="O703" i="14" s="1"/>
  <c r="O702" i="14" s="1"/>
  <c r="O701" i="14" s="1"/>
  <c r="N846" i="14"/>
  <c r="N151" i="14"/>
  <c r="N70" i="14"/>
  <c r="N69" i="14" s="1"/>
  <c r="N68" i="14" s="1"/>
  <c r="N62" i="14" s="1"/>
  <c r="O85" i="14"/>
  <c r="O82" i="14"/>
  <c r="O250" i="14"/>
  <c r="O249" i="14" s="1"/>
  <c r="O248" i="14" s="1"/>
  <c r="O247" i="14" s="1"/>
  <c r="O246" i="14" s="1"/>
  <c r="N1194" i="14"/>
  <c r="N1193" i="14" s="1"/>
  <c r="N1192" i="14" s="1"/>
  <c r="N237" i="14"/>
  <c r="N236" i="14" s="1"/>
  <c r="O270" i="14"/>
  <c r="O338" i="14"/>
  <c r="N448" i="14"/>
  <c r="N447" i="14" s="1"/>
  <c r="N479" i="14"/>
  <c r="N607" i="14"/>
  <c r="N606" i="14" s="1"/>
  <c r="N605" i="14" s="1"/>
  <c r="N806" i="14"/>
  <c r="O831" i="14"/>
  <c r="N840" i="14"/>
  <c r="N949" i="14"/>
  <c r="N948" i="14" s="1"/>
  <c r="N981" i="14"/>
  <c r="O1027" i="14"/>
  <c r="S36" i="14"/>
  <c r="S35" i="14" s="1"/>
  <c r="S34" i="14" s="1"/>
  <c r="O18" i="14"/>
  <c r="O127" i="14"/>
  <c r="N162" i="14"/>
  <c r="O267" i="14"/>
  <c r="N619" i="14"/>
  <c r="N618" i="14" s="1"/>
  <c r="N617" i="14" s="1"/>
  <c r="N616" i="14" s="1"/>
  <c r="O656" i="14"/>
  <c r="O655" i="14" s="1"/>
  <c r="O654" i="14" s="1"/>
  <c r="O653" i="14" s="1"/>
  <c r="O652" i="14" s="1"/>
  <c r="O680" i="14"/>
  <c r="O679" i="14" s="1"/>
  <c r="O678" i="14" s="1"/>
  <c r="O677" i="14" s="1"/>
  <c r="O676" i="14" s="1"/>
  <c r="N690" i="14"/>
  <c r="N686" i="14" s="1"/>
  <c r="N685" i="14" s="1"/>
  <c r="N684" i="14" s="1"/>
  <c r="N675" i="14" s="1"/>
  <c r="N674" i="14" s="1"/>
  <c r="N735" i="14"/>
  <c r="N734" i="14" s="1"/>
  <c r="O841" i="14"/>
  <c r="S50" i="14"/>
  <c r="S49" i="14" s="1"/>
  <c r="S48" i="14" s="1"/>
  <c r="S806" i="14"/>
  <c r="S1175" i="14"/>
  <c r="S15" i="14"/>
  <c r="S14" i="14" s="1"/>
  <c r="S13" i="14" s="1"/>
  <c r="S12" i="14" s="1"/>
  <c r="T71" i="14"/>
  <c r="S108" i="14"/>
  <c r="S107" i="14" s="1"/>
  <c r="T267" i="14"/>
  <c r="S529" i="14"/>
  <c r="S528" i="14" s="1"/>
  <c r="S523" i="14" s="1"/>
  <c r="S512" i="14" s="1"/>
  <c r="S607" i="14"/>
  <c r="S606" i="14" s="1"/>
  <c r="S605" i="14" s="1"/>
  <c r="T648" i="14"/>
  <c r="T647" i="14" s="1"/>
  <c r="T646" i="14" s="1"/>
  <c r="T645" i="14" s="1"/>
  <c r="T644" i="14" s="1"/>
  <c r="S858" i="14"/>
  <c r="S857" i="14" s="1"/>
  <c r="S70" i="14"/>
  <c r="S69" i="14" s="1"/>
  <c r="S68" i="14" s="1"/>
  <c r="S62" i="14" s="1"/>
  <c r="S414" i="14"/>
  <c r="S690" i="14"/>
  <c r="S686" i="14" s="1"/>
  <c r="S685" i="14" s="1"/>
  <c r="S684" i="14" s="1"/>
  <c r="S675" i="14" s="1"/>
  <c r="S674" i="14" s="1"/>
  <c r="S735" i="14"/>
  <c r="S734" i="14" s="1"/>
  <c r="T831" i="14"/>
  <c r="T860" i="14"/>
  <c r="T859" i="14" s="1"/>
  <c r="T921" i="14"/>
  <c r="T920" i="14" s="1"/>
  <c r="S919" i="14"/>
  <c r="S918" i="14" s="1"/>
  <c r="S917" i="14" s="1"/>
  <c r="S916" i="14" s="1"/>
  <c r="S1003" i="14"/>
  <c r="S1002" i="14" s="1"/>
  <c r="S1137" i="14"/>
  <c r="S1136" i="14" s="1"/>
  <c r="S1135" i="14" s="1"/>
  <c r="S1134" i="14" s="1"/>
  <c r="N976" i="14"/>
  <c r="N992" i="14"/>
  <c r="N991" i="14" s="1"/>
  <c r="N986" i="14"/>
  <c r="T82" i="14"/>
  <c r="S382" i="14"/>
  <c r="N292" i="14"/>
  <c r="N291" i="14" s="1"/>
  <c r="N229" i="14"/>
  <c r="N228" i="14" s="1"/>
  <c r="S229" i="14"/>
  <c r="S228" i="14" s="1"/>
  <c r="O71" i="14"/>
  <c r="T357" i="14"/>
  <c r="T356" i="14" s="1"/>
  <c r="T355" i="14" s="1"/>
  <c r="S497" i="14"/>
  <c r="S489" i="14" s="1"/>
  <c r="S488" i="14" s="1"/>
  <c r="S487" i="14" s="1"/>
  <c r="N497" i="14"/>
  <c r="N489" i="14" s="1"/>
  <c r="N488" i="14" s="1"/>
  <c r="N487" i="14" s="1"/>
  <c r="F101" i="17"/>
  <c r="O198" i="17"/>
  <c r="E12" i="17"/>
  <c r="E11" i="17" s="1"/>
  <c r="E441" i="17"/>
  <c r="E440" i="17" s="1"/>
  <c r="S643" i="14"/>
  <c r="S642" i="14"/>
  <c r="S178" i="14"/>
  <c r="S177" i="14" s="1"/>
  <c r="S448" i="14"/>
  <c r="S447" i="14" s="1"/>
  <c r="S466" i="14"/>
  <c r="S465" i="14" s="1"/>
  <c r="S464" i="14" s="1"/>
  <c r="S463" i="14" s="1"/>
  <c r="S596" i="14"/>
  <c r="S595" i="14" s="1"/>
  <c r="S594" i="14" s="1"/>
  <c r="T656" i="14"/>
  <c r="T655" i="14" s="1"/>
  <c r="T654" i="14" s="1"/>
  <c r="T653" i="14" s="1"/>
  <c r="T652" i="14" s="1"/>
  <c r="T841" i="14"/>
  <c r="T728" i="14"/>
  <c r="T727" i="14" s="1"/>
  <c r="T726" i="14" s="1"/>
  <c r="T725" i="14" s="1"/>
  <c r="T724" i="14" s="1"/>
  <c r="T723" i="14" s="1"/>
  <c r="S949" i="14"/>
  <c r="S948" i="14" s="1"/>
  <c r="S840" i="14"/>
  <c r="S930" i="14"/>
  <c r="S929" i="14" s="1"/>
  <c r="T1160" i="14"/>
  <c r="S992" i="14"/>
  <c r="S991" i="14" s="1"/>
  <c r="T1020" i="14"/>
  <c r="S1169" i="14"/>
  <c r="S1168" i="14" s="1"/>
  <c r="S1167" i="14" s="1"/>
  <c r="T1178" i="14"/>
  <c r="T1177" i="14" s="1"/>
  <c r="T1176" i="14" s="1"/>
  <c r="O1187" i="14"/>
  <c r="N273" i="14"/>
  <c r="N643" i="14"/>
  <c r="N642" i="14"/>
  <c r="O185" i="14"/>
  <c r="O184" i="14" s="1"/>
  <c r="O183" i="14" s="1"/>
  <c r="O200" i="14"/>
  <c r="O199" i="14" s="1"/>
  <c r="O198" i="14" s="1"/>
  <c r="N382" i="14"/>
  <c r="N1061" i="14"/>
  <c r="N1054" i="14" s="1"/>
  <c r="O648" i="14"/>
  <c r="O647" i="14" s="1"/>
  <c r="O646" i="14" s="1"/>
  <c r="O645" i="14" s="1"/>
  <c r="O644" i="14" s="1"/>
  <c r="N779" i="14"/>
  <c r="N930" i="14"/>
  <c r="N929" i="14" s="1"/>
  <c r="N329" i="14"/>
  <c r="N1003" i="14"/>
  <c r="N1002" i="14" s="1"/>
  <c r="O319" i="14"/>
  <c r="O728" i="14"/>
  <c r="O727" i="14" s="1"/>
  <c r="O726" i="14" s="1"/>
  <c r="O725" i="14" s="1"/>
  <c r="O724" i="14" s="1"/>
  <c r="O723" i="14" s="1"/>
  <c r="O860" i="14"/>
  <c r="O859" i="14" s="1"/>
  <c r="N1034" i="14"/>
  <c r="N1033" i="14" s="1"/>
  <c r="O849" i="14"/>
  <c r="O1020" i="14"/>
  <c r="O1183" i="14"/>
  <c r="O1182" i="14" s="1"/>
  <c r="O1181" i="14" s="1"/>
  <c r="H197" i="14"/>
  <c r="H105" i="14"/>
  <c r="H485" i="14"/>
  <c r="H1202" i="14"/>
  <c r="H1198" i="14"/>
  <c r="H1189" i="14"/>
  <c r="L1189" i="14" s="1"/>
  <c r="H1186" i="14"/>
  <c r="L1186" i="14" s="1"/>
  <c r="H1185" i="14"/>
  <c r="L1185" i="14" s="1"/>
  <c r="H1184" i="14"/>
  <c r="L1184" i="14" s="1"/>
  <c r="H1180" i="14"/>
  <c r="L1180" i="14" s="1"/>
  <c r="H1179" i="14"/>
  <c r="L1179" i="14" s="1"/>
  <c r="H1174" i="14"/>
  <c r="L1174" i="14" s="1"/>
  <c r="H1173" i="14"/>
  <c r="L1173" i="14" s="1"/>
  <c r="H1171" i="14"/>
  <c r="H1165" i="14"/>
  <c r="H1163" i="14"/>
  <c r="L1163" i="14" s="1"/>
  <c r="H1162" i="14"/>
  <c r="L1162" i="14" s="1"/>
  <c r="H1161" i="14"/>
  <c r="L1161" i="14" s="1"/>
  <c r="H1152" i="14"/>
  <c r="L1152" i="14" s="1"/>
  <c r="H1151" i="14"/>
  <c r="L1151" i="14" s="1"/>
  <c r="H1145" i="14"/>
  <c r="H1141" i="14"/>
  <c r="H1139" i="14"/>
  <c r="H1120" i="14"/>
  <c r="H1119" i="14"/>
  <c r="L1119" i="14" s="1"/>
  <c r="L1118" i="14" s="1"/>
  <c r="H1105" i="14"/>
  <c r="L1105" i="14" s="1"/>
  <c r="H1104" i="14"/>
  <c r="L1104" i="14" s="1"/>
  <c r="H1102" i="14"/>
  <c r="L1102" i="14" s="1"/>
  <c r="L1101" i="14" s="1"/>
  <c r="H1097" i="14"/>
  <c r="H1091" i="14"/>
  <c r="H1084" i="14"/>
  <c r="L1084" i="14" s="1"/>
  <c r="L1083" i="14" s="1"/>
  <c r="L1082" i="14" s="1"/>
  <c r="L1081" i="14" s="1"/>
  <c r="L1080" i="14" s="1"/>
  <c r="L1079" i="14" s="1"/>
  <c r="L1078" i="14" s="1"/>
  <c r="H1077" i="14"/>
  <c r="L1077" i="14" s="1"/>
  <c r="L1076" i="14" s="1"/>
  <c r="L1075" i="14" s="1"/>
  <c r="L1074" i="14" s="1"/>
  <c r="L1073" i="14" s="1"/>
  <c r="L1072" i="14" s="1"/>
  <c r="H1071" i="14"/>
  <c r="H1066" i="14"/>
  <c r="H1060" i="14"/>
  <c r="H1053" i="14"/>
  <c r="L1053" i="14" s="1"/>
  <c r="L1052" i="14" s="1"/>
  <c r="L1051" i="14" s="1"/>
  <c r="L1050" i="14" s="1"/>
  <c r="L1049" i="14" s="1"/>
  <c r="L1048" i="14" s="1"/>
  <c r="L1047" i="14" s="1"/>
  <c r="H1044" i="14"/>
  <c r="H1041" i="14"/>
  <c r="H1038" i="14"/>
  <c r="L1038" i="14" s="1"/>
  <c r="H1037" i="14"/>
  <c r="L1037" i="14" s="1"/>
  <c r="H1032" i="14"/>
  <c r="H1030" i="14"/>
  <c r="L1030" i="14" s="1"/>
  <c r="H1029" i="14"/>
  <c r="L1029" i="14" s="1"/>
  <c r="H1028" i="14"/>
  <c r="L1028" i="14" s="1"/>
  <c r="H1024" i="14"/>
  <c r="H1013" i="14"/>
  <c r="H1011" i="14"/>
  <c r="H1009" i="14"/>
  <c r="H1007" i="14"/>
  <c r="H1005" i="14"/>
  <c r="H1001" i="14"/>
  <c r="H999" i="14"/>
  <c r="L999" i="14" s="1"/>
  <c r="L998" i="14" s="1"/>
  <c r="H997" i="14"/>
  <c r="H985" i="14"/>
  <c r="H983" i="14"/>
  <c r="H980" i="14"/>
  <c r="L980" i="14" s="1"/>
  <c r="L979" i="14" s="1"/>
  <c r="H978" i="14"/>
  <c r="L978" i="14" s="1"/>
  <c r="L977" i="14" s="1"/>
  <c r="H973" i="14"/>
  <c r="H971" i="14"/>
  <c r="H955" i="14"/>
  <c r="H953" i="14"/>
  <c r="H947" i="14"/>
  <c r="H941" i="14"/>
  <c r="H937" i="14"/>
  <c r="L937" i="14" s="1"/>
  <c r="L936" i="14" s="1"/>
  <c r="L935" i="14" s="1"/>
  <c r="L931" i="14" s="1"/>
  <c r="H927" i="14"/>
  <c r="H925" i="14"/>
  <c r="L925" i="14" s="1"/>
  <c r="H924" i="14"/>
  <c r="L924" i="14" s="1"/>
  <c r="H923" i="14"/>
  <c r="L923" i="14" s="1"/>
  <c r="H922" i="14"/>
  <c r="L922" i="14" s="1"/>
  <c r="H915" i="14"/>
  <c r="H902" i="14"/>
  <c r="H900" i="14"/>
  <c r="L900" i="14" s="1"/>
  <c r="L899" i="14" s="1"/>
  <c r="H887" i="14"/>
  <c r="H876" i="14"/>
  <c r="H874" i="14"/>
  <c r="L874" i="14" s="1"/>
  <c r="H873" i="14"/>
  <c r="L873" i="14" s="1"/>
  <c r="H866" i="14"/>
  <c r="L866" i="14" s="1"/>
  <c r="H865" i="14"/>
  <c r="H862" i="14"/>
  <c r="L862" i="14" s="1"/>
  <c r="H861" i="14"/>
  <c r="L861" i="14" s="1"/>
  <c r="H856" i="14"/>
  <c r="L856" i="14" s="1"/>
  <c r="H855" i="14"/>
  <c r="H853" i="14"/>
  <c r="L853" i="14" s="1"/>
  <c r="H852" i="14"/>
  <c r="L852" i="14" s="1"/>
  <c r="H851" i="14"/>
  <c r="L851" i="14" s="1"/>
  <c r="H850" i="14"/>
  <c r="L850" i="14" s="1"/>
  <c r="H848" i="14"/>
  <c r="L848" i="14" s="1"/>
  <c r="L847" i="14" s="1"/>
  <c r="H845" i="14"/>
  <c r="L845" i="14" s="1"/>
  <c r="L844" i="14" s="1"/>
  <c r="H843" i="14"/>
  <c r="L843" i="14" s="1"/>
  <c r="H842" i="14"/>
  <c r="H838" i="14"/>
  <c r="H836" i="14"/>
  <c r="H834" i="14"/>
  <c r="L834" i="14" s="1"/>
  <c r="H833" i="14"/>
  <c r="L833" i="14" s="1"/>
  <c r="H832" i="14"/>
  <c r="L832" i="14" s="1"/>
  <c r="H826" i="14"/>
  <c r="L826" i="14" s="1"/>
  <c r="L825" i="14" s="1"/>
  <c r="L824" i="14" s="1"/>
  <c r="L823" i="14" s="1"/>
  <c r="L822" i="14" s="1"/>
  <c r="L817" i="14" s="1"/>
  <c r="H816" i="14"/>
  <c r="H811" i="14"/>
  <c r="H805" i="14"/>
  <c r="H800" i="14"/>
  <c r="L800" i="14" s="1"/>
  <c r="L799" i="14" s="1"/>
  <c r="L798" i="14" s="1"/>
  <c r="H797" i="14"/>
  <c r="H795" i="14"/>
  <c r="H793" i="14"/>
  <c r="H791" i="14"/>
  <c r="L791" i="14" s="1"/>
  <c r="L790" i="14" s="1"/>
  <c r="H789" i="14"/>
  <c r="L789" i="14" s="1"/>
  <c r="L788" i="14" s="1"/>
  <c r="H787" i="14"/>
  <c r="H775" i="14"/>
  <c r="L775" i="14" s="1"/>
  <c r="L774" i="14" s="1"/>
  <c r="H771" i="14"/>
  <c r="H765" i="14"/>
  <c r="H763" i="14"/>
  <c r="H758" i="14"/>
  <c r="H757" i="14"/>
  <c r="L757" i="14" s="1"/>
  <c r="H753" i="14"/>
  <c r="H746" i="14"/>
  <c r="H741" i="14"/>
  <c r="H739" i="14"/>
  <c r="H737" i="14"/>
  <c r="L737" i="14" s="1"/>
  <c r="L736" i="14" s="1"/>
  <c r="H730" i="14"/>
  <c r="L730" i="14" s="1"/>
  <c r="H729" i="14"/>
  <c r="L729" i="14" s="1"/>
  <c r="H713" i="14"/>
  <c r="H706" i="14"/>
  <c r="L706" i="14" s="1"/>
  <c r="H705" i="14"/>
  <c r="L705" i="14" s="1"/>
  <c r="H700" i="14"/>
  <c r="H696" i="14"/>
  <c r="L696" i="14" s="1"/>
  <c r="L695" i="14" s="1"/>
  <c r="H694" i="14"/>
  <c r="H692" i="14"/>
  <c r="H689" i="14"/>
  <c r="H683" i="14"/>
  <c r="L683" i="14" s="1"/>
  <c r="H682" i="14"/>
  <c r="L682" i="14" s="1"/>
  <c r="H681" i="14"/>
  <c r="H672" i="14"/>
  <c r="H665" i="14"/>
  <c r="H658" i="14"/>
  <c r="L658" i="14" s="1"/>
  <c r="H657" i="14"/>
  <c r="H651" i="14"/>
  <c r="L651" i="14" s="1"/>
  <c r="H650" i="14"/>
  <c r="L650" i="14" s="1"/>
  <c r="H649" i="14"/>
  <c r="L649" i="14" s="1"/>
  <c r="H640" i="14"/>
  <c r="H635" i="14"/>
  <c r="G656" i="14"/>
  <c r="G655" i="14" s="1"/>
  <c r="G654" i="14" s="1"/>
  <c r="G653" i="14" s="1"/>
  <c r="G652" i="14" s="1"/>
  <c r="G636" i="14"/>
  <c r="G624" i="14"/>
  <c r="G623" i="14" s="1"/>
  <c r="H630" i="14"/>
  <c r="H628" i="14"/>
  <c r="L628" i="14" s="1"/>
  <c r="L627" i="14" s="1"/>
  <c r="H626" i="14"/>
  <c r="H615" i="14"/>
  <c r="H611" i="14"/>
  <c r="H609" i="14"/>
  <c r="H600" i="14"/>
  <c r="L600" i="14" s="1"/>
  <c r="L599" i="14" s="1"/>
  <c r="H593" i="14"/>
  <c r="H587" i="14"/>
  <c r="H581" i="14"/>
  <c r="H575" i="14"/>
  <c r="H568" i="14"/>
  <c r="L568" i="14" s="1"/>
  <c r="L567" i="14" s="1"/>
  <c r="L566" i="14" s="1"/>
  <c r="L565" i="14" s="1"/>
  <c r="L564" i="14" s="1"/>
  <c r="L563" i="14" s="1"/>
  <c r="L552" i="14" s="1"/>
  <c r="H551" i="14"/>
  <c r="H545" i="14"/>
  <c r="H533" i="14"/>
  <c r="H531" i="14"/>
  <c r="L531" i="14" s="1"/>
  <c r="L530" i="14" s="1"/>
  <c r="H527" i="14"/>
  <c r="H517" i="14"/>
  <c r="H505" i="14"/>
  <c r="H503" i="14"/>
  <c r="H501" i="14"/>
  <c r="H499" i="14"/>
  <c r="H492" i="14"/>
  <c r="H483" i="14"/>
  <c r="L483" i="14" s="1"/>
  <c r="L482" i="14" s="1"/>
  <c r="H481" i="14"/>
  <c r="H473" i="14"/>
  <c r="H470" i="14"/>
  <c r="H468" i="14"/>
  <c r="H461" i="14"/>
  <c r="H456" i="14"/>
  <c r="H452" i="14"/>
  <c r="H433" i="14"/>
  <c r="H424" i="14"/>
  <c r="H420" i="14"/>
  <c r="H418" i="14"/>
  <c r="H416" i="14"/>
  <c r="L416" i="14" s="1"/>
  <c r="L415" i="14" s="1"/>
  <c r="H413" i="14"/>
  <c r="L413" i="14" s="1"/>
  <c r="H412" i="14"/>
  <c r="H410" i="14"/>
  <c r="L410" i="14" s="1"/>
  <c r="H409" i="14"/>
  <c r="H406" i="14"/>
  <c r="H404" i="14"/>
  <c r="H402" i="14"/>
  <c r="H400" i="14"/>
  <c r="L400" i="14" s="1"/>
  <c r="L399" i="14" s="1"/>
  <c r="H395" i="14"/>
  <c r="H393" i="14"/>
  <c r="H390" i="14"/>
  <c r="H388" i="14"/>
  <c r="H386" i="14"/>
  <c r="H384" i="14"/>
  <c r="H379" i="14"/>
  <c r="H359" i="14"/>
  <c r="G357" i="14"/>
  <c r="G356" i="14" s="1"/>
  <c r="G355" i="14" s="1"/>
  <c r="H352" i="14"/>
  <c r="H350" i="14"/>
  <c r="H348" i="14"/>
  <c r="H346" i="14"/>
  <c r="L346" i="14" s="1"/>
  <c r="H345" i="14"/>
  <c r="L345" i="14" s="1"/>
  <c r="H342" i="14"/>
  <c r="H340" i="14"/>
  <c r="L340" i="14" s="1"/>
  <c r="H339" i="14"/>
  <c r="L339" i="14" s="1"/>
  <c r="H333" i="14"/>
  <c r="H331" i="14"/>
  <c r="H328" i="14"/>
  <c r="H326" i="14"/>
  <c r="L326" i="14" s="1"/>
  <c r="L325" i="14" s="1"/>
  <c r="H323" i="14"/>
  <c r="H321" i="14"/>
  <c r="L321" i="14" s="1"/>
  <c r="H320" i="14"/>
  <c r="L320" i="14" s="1"/>
  <c r="H318" i="14"/>
  <c r="L318" i="14" s="1"/>
  <c r="L315" i="14" s="1"/>
  <c r="H316" i="14"/>
  <c r="L316" i="14" s="1"/>
  <c r="H312" i="14"/>
  <c r="L312" i="14" s="1"/>
  <c r="L311" i="14" s="1"/>
  <c r="L310" i="14" s="1"/>
  <c r="L309" i="14" s="1"/>
  <c r="H305" i="14"/>
  <c r="H300" i="14"/>
  <c r="H296" i="14"/>
  <c r="L296" i="14" s="1"/>
  <c r="L295" i="14" s="1"/>
  <c r="L294" i="14" s="1"/>
  <c r="L293" i="14" s="1"/>
  <c r="H281" i="14"/>
  <c r="H272" i="14"/>
  <c r="L272" i="14" s="1"/>
  <c r="H271" i="14"/>
  <c r="L271" i="14" s="1"/>
  <c r="H269" i="14"/>
  <c r="L269" i="14" s="1"/>
  <c r="H268" i="14"/>
  <c r="L268" i="14" s="1"/>
  <c r="H252" i="14"/>
  <c r="L252" i="14" s="1"/>
  <c r="H251" i="14"/>
  <c r="L251" i="14" s="1"/>
  <c r="H245" i="14"/>
  <c r="H241" i="14"/>
  <c r="H235" i="14"/>
  <c r="H232" i="14"/>
  <c r="H227" i="14"/>
  <c r="H225" i="14"/>
  <c r="H218" i="14"/>
  <c r="H215" i="14"/>
  <c r="H213" i="14"/>
  <c r="L213" i="14" s="1"/>
  <c r="L212" i="14" s="1"/>
  <c r="H211" i="14"/>
  <c r="H209" i="14"/>
  <c r="H203" i="14"/>
  <c r="L203" i="14" s="1"/>
  <c r="H202" i="14"/>
  <c r="L202" i="14" s="1"/>
  <c r="H201" i="14"/>
  <c r="L201" i="14" s="1"/>
  <c r="H195" i="14"/>
  <c r="L195" i="14" s="1"/>
  <c r="H194" i="14"/>
  <c r="L194" i="14" s="1"/>
  <c r="H188" i="14"/>
  <c r="L188" i="14" s="1"/>
  <c r="H187" i="14"/>
  <c r="L187" i="14" s="1"/>
  <c r="H186" i="14"/>
  <c r="L186" i="14" s="1"/>
  <c r="H182" i="14"/>
  <c r="H168" i="14"/>
  <c r="H166" i="14"/>
  <c r="H164" i="14"/>
  <c r="H161" i="14"/>
  <c r="H159" i="14"/>
  <c r="H157" i="14"/>
  <c r="H155" i="14"/>
  <c r="L155" i="14" s="1"/>
  <c r="L154" i="14" s="1"/>
  <c r="H153" i="14"/>
  <c r="H149" i="14"/>
  <c r="L149" i="14" s="1"/>
  <c r="H148" i="14"/>
  <c r="H143" i="14"/>
  <c r="L143" i="14" s="1"/>
  <c r="H137" i="14"/>
  <c r="H135" i="14"/>
  <c r="H133" i="14"/>
  <c r="H131" i="14"/>
  <c r="H129" i="14"/>
  <c r="L129" i="14" s="1"/>
  <c r="H128" i="14"/>
  <c r="L128" i="14" s="1"/>
  <c r="H119" i="14"/>
  <c r="H114" i="14"/>
  <c r="H111" i="14"/>
  <c r="H101" i="14"/>
  <c r="L101" i="14" s="1"/>
  <c r="L100" i="14" s="1"/>
  <c r="L99" i="14" s="1"/>
  <c r="L98" i="14" s="1"/>
  <c r="H97" i="14"/>
  <c r="H91" i="14"/>
  <c r="H89" i="14"/>
  <c r="H87" i="14"/>
  <c r="L87" i="14" s="1"/>
  <c r="H86" i="14"/>
  <c r="L86" i="14" s="1"/>
  <c r="H84" i="14"/>
  <c r="L84" i="14" s="1"/>
  <c r="H83" i="14"/>
  <c r="L83" i="14" s="1"/>
  <c r="H81" i="14"/>
  <c r="H79" i="14"/>
  <c r="H77" i="14"/>
  <c r="H75" i="14"/>
  <c r="L75" i="14" s="1"/>
  <c r="H74" i="14"/>
  <c r="L74" i="14" s="1"/>
  <c r="H73" i="14"/>
  <c r="L73" i="14" s="1"/>
  <c r="H72" i="14"/>
  <c r="L72" i="14" s="1"/>
  <c r="H67" i="14"/>
  <c r="H61" i="14"/>
  <c r="H54" i="14"/>
  <c r="H52" i="14"/>
  <c r="H47" i="14"/>
  <c r="H43" i="14"/>
  <c r="H41" i="14"/>
  <c r="H39" i="14"/>
  <c r="L39" i="14" s="1"/>
  <c r="H38" i="14"/>
  <c r="L38" i="14" s="1"/>
  <c r="H31" i="14"/>
  <c r="L31" i="14" s="1"/>
  <c r="L30" i="14" s="1"/>
  <c r="L29" i="14" s="1"/>
  <c r="L28" i="14" s="1"/>
  <c r="L27" i="14" s="1"/>
  <c r="H26" i="14"/>
  <c r="H22" i="14"/>
  <c r="H20" i="14"/>
  <c r="L20" i="14" s="1"/>
  <c r="H19" i="14"/>
  <c r="L19" i="14" s="1"/>
  <c r="H17" i="14"/>
  <c r="G1201" i="14"/>
  <c r="G1200" i="14" s="1"/>
  <c r="G1199" i="14" s="1"/>
  <c r="G1197" i="14"/>
  <c r="G1196" i="14" s="1"/>
  <c r="G1195" i="14" s="1"/>
  <c r="G1188" i="14"/>
  <c r="G1187" i="14" s="1"/>
  <c r="G1183" i="14"/>
  <c r="G1182" i="14" s="1"/>
  <c r="G1181" i="14" s="1"/>
  <c r="G1178" i="14"/>
  <c r="G1177" i="14" s="1"/>
  <c r="G1176" i="14" s="1"/>
  <c r="G1172" i="14"/>
  <c r="G1170" i="14"/>
  <c r="G1164" i="14"/>
  <c r="G1160" i="14"/>
  <c r="G1150" i="14"/>
  <c r="G1149" i="14" s="1"/>
  <c r="G1148" i="14" s="1"/>
  <c r="G1147" i="14" s="1"/>
  <c r="G1146" i="14" s="1"/>
  <c r="G1144" i="14"/>
  <c r="G1143" i="14" s="1"/>
  <c r="G1142" i="14" s="1"/>
  <c r="G1140" i="14"/>
  <c r="G1138" i="14"/>
  <c r="G1120" i="14"/>
  <c r="G1118" i="14"/>
  <c r="G1116" i="14"/>
  <c r="G1114" i="14"/>
  <c r="G1103" i="14"/>
  <c r="G1101" i="14"/>
  <c r="G1096" i="14"/>
  <c r="G1095" i="14" s="1"/>
  <c r="G1094" i="14" s="1"/>
  <c r="G1093" i="14" s="1"/>
  <c r="G1090" i="14"/>
  <c r="G1089" i="14" s="1"/>
  <c r="G1088" i="14" s="1"/>
  <c r="G1087" i="14" s="1"/>
  <c r="G1086" i="14" s="1"/>
  <c r="G1083" i="14"/>
  <c r="G1082" i="14" s="1"/>
  <c r="G1081" i="14" s="1"/>
  <c r="G1080" i="14" s="1"/>
  <c r="G1079" i="14" s="1"/>
  <c r="G1078" i="14" s="1"/>
  <c r="G1076" i="14"/>
  <c r="G1075" i="14" s="1"/>
  <c r="G1074" i="14" s="1"/>
  <c r="G1073" i="14" s="1"/>
  <c r="G1072" i="14" s="1"/>
  <c r="G1070" i="14"/>
  <c r="G1069" i="14" s="1"/>
  <c r="G1068" i="14" s="1"/>
  <c r="G1067" i="14" s="1"/>
  <c r="G1065" i="14"/>
  <c r="G1064" i="14" s="1"/>
  <c r="G1063" i="14" s="1"/>
  <c r="G1062" i="14" s="1"/>
  <c r="G1059" i="14"/>
  <c r="G1058" i="14" s="1"/>
  <c r="G1057" i="14" s="1"/>
  <c r="G1056" i="14" s="1"/>
  <c r="G1055" i="14" s="1"/>
  <c r="G1052" i="14"/>
  <c r="G1051" i="14" s="1"/>
  <c r="G1050" i="14" s="1"/>
  <c r="G1049" i="14" s="1"/>
  <c r="G1048" i="14" s="1"/>
  <c r="G1047" i="14" s="1"/>
  <c r="G1043" i="14"/>
  <c r="G1042" i="14" s="1"/>
  <c r="G1040" i="14"/>
  <c r="G1039" i="14" s="1"/>
  <c r="G1036" i="14"/>
  <c r="G1035" i="14" s="1"/>
  <c r="G1031" i="14"/>
  <c r="G1027" i="14"/>
  <c r="G1023" i="14"/>
  <c r="H1020" i="14"/>
  <c r="G1020" i="14"/>
  <c r="G1012" i="14"/>
  <c r="G1010" i="14"/>
  <c r="G1008" i="14"/>
  <c r="G1006" i="14"/>
  <c r="G1004" i="14"/>
  <c r="G1000" i="14"/>
  <c r="G998" i="14"/>
  <c r="G996" i="14"/>
  <c r="G984" i="14"/>
  <c r="G982" i="14"/>
  <c r="G979" i="14"/>
  <c r="G977" i="14"/>
  <c r="G972" i="14"/>
  <c r="G970" i="14"/>
  <c r="G963" i="14"/>
  <c r="G962" i="14" s="1"/>
  <c r="G961" i="14" s="1"/>
  <c r="G952" i="14"/>
  <c r="G951" i="14" s="1"/>
  <c r="G946" i="14"/>
  <c r="G945" i="14" s="1"/>
  <c r="G944" i="14" s="1"/>
  <c r="G943" i="14" s="1"/>
  <c r="G942" i="14" s="1"/>
  <c r="G940" i="14"/>
  <c r="G939" i="14" s="1"/>
  <c r="G938" i="14" s="1"/>
  <c r="G936" i="14"/>
  <c r="G935" i="14" s="1"/>
  <c r="G931" i="14" s="1"/>
  <c r="G926" i="14"/>
  <c r="G921" i="14"/>
  <c r="G920" i="14" s="1"/>
  <c r="G914" i="14"/>
  <c r="G913" i="14" s="1"/>
  <c r="G912" i="14" s="1"/>
  <c r="G911" i="14" s="1"/>
  <c r="G910" i="14" s="1"/>
  <c r="G909" i="14" s="1"/>
  <c r="G901" i="14"/>
  <c r="G899" i="14"/>
  <c r="G886" i="14"/>
  <c r="G885" i="14" s="1"/>
  <c r="G884" i="14" s="1"/>
  <c r="G883" i="14" s="1"/>
  <c r="G882" i="14" s="1"/>
  <c r="G875" i="14"/>
  <c r="G872" i="14"/>
  <c r="G864" i="14"/>
  <c r="G863" i="14" s="1"/>
  <c r="G860" i="14"/>
  <c r="G859" i="14" s="1"/>
  <c r="G854" i="14"/>
  <c r="G849" i="14"/>
  <c r="G847" i="14"/>
  <c r="G844" i="14"/>
  <c r="G841" i="14"/>
  <c r="G837" i="14"/>
  <c r="G835" i="14"/>
  <c r="G831" i="14"/>
  <c r="G825" i="14"/>
  <c r="G824" i="14" s="1"/>
  <c r="G823" i="14" s="1"/>
  <c r="G822" i="14" s="1"/>
  <c r="G817" i="14" s="1"/>
  <c r="G815" i="14"/>
  <c r="G814" i="14" s="1"/>
  <c r="G813" i="14" s="1"/>
  <c r="G812" i="14" s="1"/>
  <c r="G810" i="14"/>
  <c r="G809" i="14" s="1"/>
  <c r="G808" i="14" s="1"/>
  <c r="G807" i="14" s="1"/>
  <c r="G804" i="14"/>
  <c r="G803" i="14" s="1"/>
  <c r="G802" i="14" s="1"/>
  <c r="G801" i="14" s="1"/>
  <c r="G799" i="14"/>
  <c r="G798" i="14" s="1"/>
  <c r="G796" i="14"/>
  <c r="G794" i="14"/>
  <c r="G792" i="14"/>
  <c r="G790" i="14"/>
  <c r="G788" i="14"/>
  <c r="G786" i="14"/>
  <c r="G781" i="14"/>
  <c r="G780" i="14" s="1"/>
  <c r="G774" i="14"/>
  <c r="G770" i="14"/>
  <c r="G764" i="14"/>
  <c r="G762" i="14"/>
  <c r="G756" i="14"/>
  <c r="G752" i="14"/>
  <c r="G749" i="14"/>
  <c r="G748" i="14" s="1"/>
  <c r="G745" i="14"/>
  <c r="G740" i="14"/>
  <c r="G738" i="14"/>
  <c r="G736" i="14"/>
  <c r="G728" i="14"/>
  <c r="G727" i="14" s="1"/>
  <c r="G726" i="14" s="1"/>
  <c r="G725" i="14" s="1"/>
  <c r="G724" i="14" s="1"/>
  <c r="G723" i="14" s="1"/>
  <c r="G719" i="14"/>
  <c r="G718" i="14" s="1"/>
  <c r="G717" i="14" s="1"/>
  <c r="G716" i="14" s="1"/>
  <c r="G715" i="14" s="1"/>
  <c r="G714" i="14" s="1"/>
  <c r="G712" i="14"/>
  <c r="G711" i="14" s="1"/>
  <c r="G710" i="14" s="1"/>
  <c r="G709" i="14" s="1"/>
  <c r="G708" i="14" s="1"/>
  <c r="G707" i="14" s="1"/>
  <c r="G704" i="14"/>
  <c r="G703" i="14" s="1"/>
  <c r="G702" i="14" s="1"/>
  <c r="G701" i="14" s="1"/>
  <c r="G699" i="14"/>
  <c r="G698" i="14" s="1"/>
  <c r="G697" i="14" s="1"/>
  <c r="G695" i="14"/>
  <c r="G693" i="14"/>
  <c r="G691" i="14"/>
  <c r="G688" i="14"/>
  <c r="G687" i="14" s="1"/>
  <c r="G680" i="14"/>
  <c r="G679" i="14" s="1"/>
  <c r="G678" i="14" s="1"/>
  <c r="G677" i="14" s="1"/>
  <c r="G676" i="14" s="1"/>
  <c r="G671" i="14"/>
  <c r="G670" i="14" s="1"/>
  <c r="G669" i="14" s="1"/>
  <c r="G668" i="14" s="1"/>
  <c r="G667" i="14" s="1"/>
  <c r="G666" i="14" s="1"/>
  <c r="G664" i="14"/>
  <c r="G663" i="14" s="1"/>
  <c r="G662" i="14" s="1"/>
  <c r="G661" i="14" s="1"/>
  <c r="G660" i="14" s="1"/>
  <c r="G659" i="14" s="1"/>
  <c r="G648" i="14"/>
  <c r="G647" i="14" s="1"/>
  <c r="G646" i="14" s="1"/>
  <c r="G645" i="14" s="1"/>
  <c r="G644" i="14" s="1"/>
  <c r="G631" i="14"/>
  <c r="G629" i="14"/>
  <c r="G627" i="14"/>
  <c r="G614" i="14"/>
  <c r="G613" i="14" s="1"/>
  <c r="G612" i="14" s="1"/>
  <c r="G610" i="14"/>
  <c r="G608" i="14"/>
  <c r="G603" i="14"/>
  <c r="G602" i="14" s="1"/>
  <c r="G601" i="14" s="1"/>
  <c r="G599" i="14"/>
  <c r="G597" i="14"/>
  <c r="G592" i="14"/>
  <c r="G591" i="14" s="1"/>
  <c r="G590" i="14" s="1"/>
  <c r="G589" i="14" s="1"/>
  <c r="G586" i="14"/>
  <c r="G585" i="14" s="1"/>
  <c r="G584" i="14" s="1"/>
  <c r="G583" i="14" s="1"/>
  <c r="G582" i="14" s="1"/>
  <c r="G580" i="14"/>
  <c r="G579" i="14" s="1"/>
  <c r="G578" i="14" s="1"/>
  <c r="G577" i="14" s="1"/>
  <c r="G576" i="14" s="1"/>
  <c r="G574" i="14"/>
  <c r="G573" i="14" s="1"/>
  <c r="G572" i="14" s="1"/>
  <c r="G571" i="14" s="1"/>
  <c r="G570" i="14" s="1"/>
  <c r="G567" i="14"/>
  <c r="G566" i="14" s="1"/>
  <c r="G565" i="14" s="1"/>
  <c r="G564" i="14" s="1"/>
  <c r="G563" i="14" s="1"/>
  <c r="G552" i="14" s="1"/>
  <c r="G550" i="14"/>
  <c r="G549" i="14" s="1"/>
  <c r="G548" i="14" s="1"/>
  <c r="G547" i="14" s="1"/>
  <c r="G546" i="14" s="1"/>
  <c r="G544" i="14"/>
  <c r="G543" i="14" s="1"/>
  <c r="G536" i="14" s="1"/>
  <c r="G535" i="14" s="1"/>
  <c r="G534" i="14" s="1"/>
  <c r="G532" i="14"/>
  <c r="G530" i="14"/>
  <c r="G526" i="14"/>
  <c r="G525" i="14" s="1"/>
  <c r="G524" i="14" s="1"/>
  <c r="G516" i="14"/>
  <c r="G515" i="14" s="1"/>
  <c r="G514" i="14" s="1"/>
  <c r="G513" i="14" s="1"/>
  <c r="G504" i="14"/>
  <c r="G502" i="14"/>
  <c r="G500" i="14"/>
  <c r="G498" i="14"/>
  <c r="G491" i="14"/>
  <c r="G490" i="14" s="1"/>
  <c r="G484" i="14"/>
  <c r="G482" i="14"/>
  <c r="G480" i="14"/>
  <c r="G472" i="14"/>
  <c r="G471" i="14" s="1"/>
  <c r="G469" i="14"/>
  <c r="G467" i="14"/>
  <c r="G460" i="14"/>
  <c r="G459" i="14" s="1"/>
  <c r="G458" i="14" s="1"/>
  <c r="G457" i="14" s="1"/>
  <c r="G455" i="14"/>
  <c r="G454" i="14" s="1"/>
  <c r="G453" i="14" s="1"/>
  <c r="G451" i="14"/>
  <c r="G450" i="14" s="1"/>
  <c r="G449" i="14" s="1"/>
  <c r="G432" i="14"/>
  <c r="G431" i="14" s="1"/>
  <c r="G430" i="14" s="1"/>
  <c r="G423" i="14"/>
  <c r="G422" i="14" s="1"/>
  <c r="G421" i="14" s="1"/>
  <c r="G419" i="14"/>
  <c r="G417" i="14"/>
  <c r="G415" i="14"/>
  <c r="G411" i="14"/>
  <c r="G408" i="14"/>
  <c r="G407" i="14" s="1"/>
  <c r="G405" i="14"/>
  <c r="G403" i="14"/>
  <c r="G401" i="14"/>
  <c r="G399" i="14"/>
  <c r="G394" i="14"/>
  <c r="G392" i="14"/>
  <c r="G389" i="14"/>
  <c r="G387" i="14"/>
  <c r="G385" i="14"/>
  <c r="G383" i="14"/>
  <c r="G378" i="14"/>
  <c r="G377" i="14" s="1"/>
  <c r="G376" i="14" s="1"/>
  <c r="G375" i="14" s="1"/>
  <c r="G351" i="14"/>
  <c r="G349" i="14"/>
  <c r="G347" i="14"/>
  <c r="G344" i="14"/>
  <c r="G341" i="14"/>
  <c r="G338" i="14"/>
  <c r="G332" i="14"/>
  <c r="G330" i="14"/>
  <c r="G327" i="14"/>
  <c r="G325" i="14"/>
  <c r="G322" i="14"/>
  <c r="G319" i="14"/>
  <c r="G315" i="14"/>
  <c r="G311" i="14"/>
  <c r="G310" i="14" s="1"/>
  <c r="G309" i="14" s="1"/>
  <c r="G304" i="14"/>
  <c r="G303" i="14" s="1"/>
  <c r="G302" i="14" s="1"/>
  <c r="G301" i="14" s="1"/>
  <c r="G299" i="14"/>
  <c r="G298" i="14" s="1"/>
  <c r="G297" i="14" s="1"/>
  <c r="G295" i="14"/>
  <c r="G294" i="14" s="1"/>
  <c r="G293" i="14" s="1"/>
  <c r="G280" i="14"/>
  <c r="G279" i="14" s="1"/>
  <c r="G278" i="14" s="1"/>
  <c r="G270" i="14"/>
  <c r="G267" i="14"/>
  <c r="G257" i="14"/>
  <c r="G256" i="14" s="1"/>
  <c r="G250" i="14"/>
  <c r="G249" i="14" s="1"/>
  <c r="G248" i="14" s="1"/>
  <c r="G247" i="14" s="1"/>
  <c r="G246" i="14" s="1"/>
  <c r="G244" i="14"/>
  <c r="G243" i="14" s="1"/>
  <c r="G242" i="14" s="1"/>
  <c r="G240" i="14"/>
  <c r="G239" i="14" s="1"/>
  <c r="G238" i="14" s="1"/>
  <c r="G234" i="14"/>
  <c r="G233" i="14" s="1"/>
  <c r="G231" i="14"/>
  <c r="G230" i="14" s="1"/>
  <c r="G226" i="14"/>
  <c r="G224" i="14"/>
  <c r="G217" i="14"/>
  <c r="G216" i="14" s="1"/>
  <c r="G214" i="14"/>
  <c r="G212" i="14"/>
  <c r="G210" i="14"/>
  <c r="G208" i="14"/>
  <c r="G200" i="14"/>
  <c r="G199" i="14" s="1"/>
  <c r="G198" i="14" s="1"/>
  <c r="G196" i="14"/>
  <c r="G193" i="14"/>
  <c r="G185" i="14"/>
  <c r="G184" i="14" s="1"/>
  <c r="G183" i="14" s="1"/>
  <c r="G181" i="14"/>
  <c r="G180" i="14" s="1"/>
  <c r="G179" i="14" s="1"/>
  <c r="G167" i="14"/>
  <c r="G165" i="14"/>
  <c r="G163" i="14"/>
  <c r="G160" i="14"/>
  <c r="G158" i="14"/>
  <c r="G156" i="14"/>
  <c r="G154" i="14"/>
  <c r="G152" i="14"/>
  <c r="G147" i="14"/>
  <c r="G146" i="14" s="1"/>
  <c r="G145" i="14" s="1"/>
  <c r="G142" i="14"/>
  <c r="G141" i="14" s="1"/>
  <c r="G140" i="14" s="1"/>
  <c r="G136" i="14"/>
  <c r="G134" i="14"/>
  <c r="G132" i="14"/>
  <c r="G130" i="14"/>
  <c r="G127" i="14"/>
  <c r="G118" i="14"/>
  <c r="G117" i="14" s="1"/>
  <c r="G116" i="14" s="1"/>
  <c r="G115" i="14" s="1"/>
  <c r="G113" i="14"/>
  <c r="G112" i="14" s="1"/>
  <c r="G110" i="14"/>
  <c r="G109" i="14" s="1"/>
  <c r="G104" i="14"/>
  <c r="G103" i="14" s="1"/>
  <c r="G102" i="14" s="1"/>
  <c r="G100" i="14"/>
  <c r="G99" i="14" s="1"/>
  <c r="G98" i="14" s="1"/>
  <c r="G96" i="14"/>
  <c r="G95" i="14" s="1"/>
  <c r="G94" i="14" s="1"/>
  <c r="G93" i="14" s="1"/>
  <c r="G92" i="14" s="1"/>
  <c r="G90" i="14"/>
  <c r="G88" i="14"/>
  <c r="G85" i="14"/>
  <c r="G82" i="14"/>
  <c r="G80" i="14"/>
  <c r="G78" i="14"/>
  <c r="G76" i="14"/>
  <c r="G71" i="14"/>
  <c r="G66" i="14"/>
  <c r="G65" i="14" s="1"/>
  <c r="G64" i="14" s="1"/>
  <c r="G63" i="14" s="1"/>
  <c r="G60" i="14"/>
  <c r="G59" i="14" s="1"/>
  <c r="G58" i="14" s="1"/>
  <c r="G53" i="14"/>
  <c r="G51" i="14"/>
  <c r="G46" i="14"/>
  <c r="G45" i="14" s="1"/>
  <c r="G44" i="14" s="1"/>
  <c r="G42" i="14"/>
  <c r="G40" i="14"/>
  <c r="G37" i="14"/>
  <c r="G30" i="14"/>
  <c r="G29" i="14" s="1"/>
  <c r="G28" i="14" s="1"/>
  <c r="G27" i="14" s="1"/>
  <c r="G25" i="14"/>
  <c r="G24" i="14" s="1"/>
  <c r="G23" i="14" s="1"/>
  <c r="G21" i="14"/>
  <c r="G18" i="14"/>
  <c r="G16" i="14"/>
  <c r="P101" i="17" l="1"/>
  <c r="P12" i="17"/>
  <c r="J294" i="17"/>
  <c r="K493" i="17"/>
  <c r="T620" i="14"/>
  <c r="T619" i="14" s="1"/>
  <c r="T618" i="14" s="1"/>
  <c r="T617" i="14" s="1"/>
  <c r="T616" i="14" s="1"/>
  <c r="O620" i="14"/>
  <c r="V620" i="14"/>
  <c r="V619" i="14" s="1"/>
  <c r="V618" i="14" s="1"/>
  <c r="V617" i="14" s="1"/>
  <c r="V616" i="14" s="1"/>
  <c r="Q620" i="14"/>
  <c r="Q619" i="14" s="1"/>
  <c r="Q618" i="14" s="1"/>
  <c r="Q617" i="14" s="1"/>
  <c r="Q616" i="14" s="1"/>
  <c r="M101" i="17"/>
  <c r="P375" i="17"/>
  <c r="F263" i="17"/>
  <c r="M375" i="17"/>
  <c r="R295" i="17"/>
  <c r="R493" i="17"/>
  <c r="P295" i="17"/>
  <c r="K375" i="17"/>
  <c r="K441" i="17"/>
  <c r="M526" i="17"/>
  <c r="M521" i="17" s="1"/>
  <c r="H344" i="17"/>
  <c r="H101" i="17"/>
  <c r="J11" i="17"/>
  <c r="K295" i="17"/>
  <c r="P263" i="17"/>
  <c r="R263" i="17"/>
  <c r="K263" i="17"/>
  <c r="K344" i="17"/>
  <c r="M263" i="17"/>
  <c r="R441" i="17"/>
  <c r="M295" i="17"/>
  <c r="R375" i="17"/>
  <c r="R526" i="17"/>
  <c r="R521" i="17" s="1"/>
  <c r="M441" i="17"/>
  <c r="O294" i="17"/>
  <c r="E294" i="17"/>
  <c r="E608" i="17" s="1"/>
  <c r="E641" i="17" s="1"/>
  <c r="E645" i="17" s="1"/>
  <c r="Q830" i="14"/>
  <c r="Q829" i="14" s="1"/>
  <c r="V898" i="14"/>
  <c r="V897" i="14" s="1"/>
  <c r="V896" i="14" s="1"/>
  <c r="V895" i="14" s="1"/>
  <c r="V888" i="14" s="1"/>
  <c r="T898" i="14"/>
  <c r="T126" i="14"/>
  <c r="T125" i="14" s="1"/>
  <c r="T124" i="14" s="1"/>
  <c r="O126" i="14"/>
  <c r="O125" i="14" s="1"/>
  <c r="O124" i="14" s="1"/>
  <c r="O783" i="14"/>
  <c r="S486" i="14"/>
  <c r="Q783" i="14"/>
  <c r="V783" i="14"/>
  <c r="Q343" i="14"/>
  <c r="T769" i="14"/>
  <c r="T768" i="14" s="1"/>
  <c r="T783" i="14"/>
  <c r="O343" i="14"/>
  <c r="Q223" i="14"/>
  <c r="Q222" i="14" s="1"/>
  <c r="Q221" i="14" s="1"/>
  <c r="T919" i="14"/>
  <c r="T918" i="14" s="1"/>
  <c r="T917" i="14" s="1"/>
  <c r="T916" i="14" s="1"/>
  <c r="V1100" i="14"/>
  <c r="V1099" i="14" s="1"/>
  <c r="V1098" i="14" s="1"/>
  <c r="V1092" i="14" s="1"/>
  <c r="V1194" i="14"/>
  <c r="V1193" i="14" s="1"/>
  <c r="V1192" i="14" s="1"/>
  <c r="T761" i="14"/>
  <c r="T760" i="14" s="1"/>
  <c r="T759" i="14" s="1"/>
  <c r="V751" i="14"/>
  <c r="O751" i="14"/>
  <c r="T751" i="14"/>
  <c r="Q751" i="14"/>
  <c r="V343" i="14"/>
  <c r="T343" i="14"/>
  <c r="O1026" i="14"/>
  <c r="O1025" i="14" s="1"/>
  <c r="T192" i="14"/>
  <c r="T191" i="14" s="1"/>
  <c r="T190" i="14" s="1"/>
  <c r="T189" i="14" s="1"/>
  <c r="Q108" i="14"/>
  <c r="Q107" i="14" s="1"/>
  <c r="N486" i="14"/>
  <c r="O1100" i="14"/>
  <c r="O1099" i="14" s="1"/>
  <c r="O1098" i="14" s="1"/>
  <c r="O1092" i="14" s="1"/>
  <c r="T969" i="14"/>
  <c r="V126" i="14"/>
  <c r="V125" i="14" s="1"/>
  <c r="V124" i="14" s="1"/>
  <c r="Q969" i="14"/>
  <c r="Q126" i="14"/>
  <c r="Q125" i="14" s="1"/>
  <c r="Q124" i="14" s="1"/>
  <c r="T1100" i="14"/>
  <c r="T1099" i="14" s="1"/>
  <c r="T1098" i="14" s="1"/>
  <c r="T1092" i="14" s="1"/>
  <c r="Q1100" i="14"/>
  <c r="Q1099" i="14" s="1"/>
  <c r="Q1098" i="14" s="1"/>
  <c r="Q1092" i="14" s="1"/>
  <c r="V969" i="14"/>
  <c r="O969" i="14"/>
  <c r="O619" i="14"/>
  <c r="O618" i="14" s="1"/>
  <c r="O617" i="14" s="1"/>
  <c r="O616" i="14" s="1"/>
  <c r="T263" i="14"/>
  <c r="T607" i="14"/>
  <c r="T606" i="14" s="1"/>
  <c r="T529" i="14"/>
  <c r="T528" i="14" s="1"/>
  <c r="T523" i="14" s="1"/>
  <c r="T512" i="14" s="1"/>
  <c r="Q362" i="14"/>
  <c r="O223" i="14"/>
  <c r="O222" i="14" s="1"/>
  <c r="O221" i="14" s="1"/>
  <c r="T223" i="14"/>
  <c r="T222" i="14" s="1"/>
  <c r="T221" i="14" s="1"/>
  <c r="T1194" i="14"/>
  <c r="T1193" i="14" s="1"/>
  <c r="T1192" i="14" s="1"/>
  <c r="O1061" i="14"/>
  <c r="O1054" i="14" s="1"/>
  <c r="T466" i="14"/>
  <c r="T465" i="14" s="1"/>
  <c r="T464" i="14" s="1"/>
  <c r="T463" i="14" s="1"/>
  <c r="V263" i="14"/>
  <c r="T50" i="14"/>
  <c r="T49" i="14" s="1"/>
  <c r="T48" i="14" s="1"/>
  <c r="O930" i="14"/>
  <c r="O929" i="14" s="1"/>
  <c r="T536" i="14"/>
  <c r="T535" i="14" s="1"/>
  <c r="T534" i="14" s="1"/>
  <c r="Q536" i="14"/>
  <c r="Q535" i="14" s="1"/>
  <c r="Q534" i="14" s="1"/>
  <c r="O536" i="14"/>
  <c r="O535" i="14" s="1"/>
  <c r="O534" i="14" s="1"/>
  <c r="V536" i="14"/>
  <c r="V535" i="14" s="1"/>
  <c r="V534" i="14" s="1"/>
  <c r="O1135" i="14"/>
  <c r="O1134" i="14" s="1"/>
  <c r="T391" i="14"/>
  <c r="O897" i="14"/>
  <c r="O896" i="14" s="1"/>
  <c r="O895" i="14" s="1"/>
  <c r="O888" i="14" s="1"/>
  <c r="T1187" i="14"/>
  <c r="T207" i="14"/>
  <c r="T206" i="14" s="1"/>
  <c r="T205" i="14" s="1"/>
  <c r="T204" i="14" s="1"/>
  <c r="S476" i="14"/>
  <c r="S475" i="14" s="1"/>
  <c r="S474" i="14" s="1"/>
  <c r="S462" i="14" s="1"/>
  <c r="N476" i="14"/>
  <c r="N475" i="14" s="1"/>
  <c r="N474" i="14" s="1"/>
  <c r="N462" i="14" s="1"/>
  <c r="T273" i="14"/>
  <c r="H311" i="14"/>
  <c r="H310" i="14" s="1"/>
  <c r="H309" i="14" s="1"/>
  <c r="T448" i="14"/>
  <c r="T447" i="14" s="1"/>
  <c r="O421" i="14"/>
  <c r="V840" i="14"/>
  <c r="T396" i="14"/>
  <c r="O497" i="14"/>
  <c r="O489" i="14" s="1"/>
  <c r="O488" i="14" s="1"/>
  <c r="O487" i="14" s="1"/>
  <c r="O479" i="14"/>
  <c r="O466" i="14"/>
  <c r="O465" i="14" s="1"/>
  <c r="O464" i="14" s="1"/>
  <c r="O463" i="14" s="1"/>
  <c r="T981" i="14"/>
  <c r="O292" i="14"/>
  <c r="O291" i="14" s="1"/>
  <c r="H788" i="14"/>
  <c r="H977" i="14"/>
  <c r="O337" i="14"/>
  <c r="O1034" i="14"/>
  <c r="O1033" i="14" s="1"/>
  <c r="O1169" i="14"/>
  <c r="O1168" i="14" s="1"/>
  <c r="O1167" i="14" s="1"/>
  <c r="V1137" i="14"/>
  <c r="V1136" i="14" s="1"/>
  <c r="V1135" i="14" s="1"/>
  <c r="V1134" i="14" s="1"/>
  <c r="T329" i="14"/>
  <c r="T229" i="14"/>
  <c r="T228" i="14" s="1"/>
  <c r="T220" i="14" s="1"/>
  <c r="O1194" i="14"/>
  <c r="O1193" i="14" s="1"/>
  <c r="O1192" i="14" s="1"/>
  <c r="O108" i="14"/>
  <c r="O107" i="14" s="1"/>
  <c r="V761" i="14"/>
  <c r="V760" i="14" s="1"/>
  <c r="V759" i="14" s="1"/>
  <c r="T292" i="14"/>
  <c r="T291" i="14" s="1"/>
  <c r="Q273" i="14"/>
  <c r="Q1187" i="14"/>
  <c r="O192" i="14"/>
  <c r="O191" i="14" s="1"/>
  <c r="O190" i="14" s="1"/>
  <c r="O189" i="14" s="1"/>
  <c r="T605" i="14"/>
  <c r="T596" i="14"/>
  <c r="T595" i="14" s="1"/>
  <c r="T594" i="14" s="1"/>
  <c r="T425" i="14"/>
  <c r="T421" i="14" s="1"/>
  <c r="O806" i="14"/>
  <c r="O448" i="14"/>
  <c r="O447" i="14" s="1"/>
  <c r="Q1137" i="14"/>
  <c r="Q1136" i="14" s="1"/>
  <c r="Q1135" i="14" s="1"/>
  <c r="Q1134" i="14" s="1"/>
  <c r="Q396" i="14"/>
  <c r="O858" i="14"/>
  <c r="O857" i="14" s="1"/>
  <c r="V396" i="14"/>
  <c r="O396" i="14"/>
  <c r="V178" i="14"/>
  <c r="V177" i="14" s="1"/>
  <c r="Q1169" i="14"/>
  <c r="Q1168" i="14" s="1"/>
  <c r="Q1167" i="14" s="1"/>
  <c r="T840" i="14"/>
  <c r="O263" i="14"/>
  <c r="V50" i="14"/>
  <c r="V49" i="14" s="1"/>
  <c r="V48" i="14" s="1"/>
  <c r="Q930" i="14"/>
  <c r="Q929" i="14" s="1"/>
  <c r="O596" i="14"/>
  <c r="O595" i="14" s="1"/>
  <c r="O594" i="14" s="1"/>
  <c r="O273" i="14"/>
  <c r="V858" i="14"/>
  <c r="V857" i="14" s="1"/>
  <c r="O976" i="14"/>
  <c r="O391" i="14"/>
  <c r="Q263" i="14"/>
  <c r="T930" i="14"/>
  <c r="T929" i="14" s="1"/>
  <c r="O329" i="14"/>
  <c r="O735" i="14"/>
  <c r="O734" i="14" s="1"/>
  <c r="H599" i="14"/>
  <c r="H1118" i="14"/>
  <c r="T1137" i="14"/>
  <c r="T1136" i="14" s="1"/>
  <c r="T1135" i="14" s="1"/>
  <c r="T1134" i="14" s="1"/>
  <c r="T690" i="14"/>
  <c r="T686" i="14" s="1"/>
  <c r="T685" i="14" s="1"/>
  <c r="T684" i="14" s="1"/>
  <c r="T675" i="14" s="1"/>
  <c r="T674" i="14" s="1"/>
  <c r="V36" i="14"/>
  <c r="V35" i="14" s="1"/>
  <c r="V34" i="14" s="1"/>
  <c r="O607" i="14"/>
  <c r="O606" i="14" s="1"/>
  <c r="O605" i="14" s="1"/>
  <c r="O529" i="14"/>
  <c r="O528" i="14" s="1"/>
  <c r="O523" i="14" s="1"/>
  <c r="O986" i="14"/>
  <c r="S928" i="14"/>
  <c r="Q897" i="14"/>
  <c r="Q896" i="14" s="1"/>
  <c r="Q895" i="14" s="1"/>
  <c r="Q888" i="14" s="1"/>
  <c r="Q806" i="14"/>
  <c r="O50" i="14"/>
  <c r="O49" i="14" s="1"/>
  <c r="O48" i="14" s="1"/>
  <c r="V229" i="14"/>
  <c r="V228" i="14" s="1"/>
  <c r="T986" i="14"/>
  <c r="V596" i="14"/>
  <c r="V595" i="14" s="1"/>
  <c r="V594" i="14" s="1"/>
  <c r="V425" i="14"/>
  <c r="V421" i="14" s="1"/>
  <c r="Q1194" i="14"/>
  <c r="Q1193" i="14" s="1"/>
  <c r="Q1192" i="14" s="1"/>
  <c r="Q466" i="14"/>
  <c r="Q465" i="14" s="1"/>
  <c r="Q464" i="14" s="1"/>
  <c r="Q463" i="14" s="1"/>
  <c r="Q292" i="14"/>
  <c r="Q291" i="14" s="1"/>
  <c r="Q858" i="14"/>
  <c r="Q857" i="14" s="1"/>
  <c r="T806" i="14"/>
  <c r="T362" i="14"/>
  <c r="O981" i="14"/>
  <c r="H482" i="14"/>
  <c r="O178" i="14"/>
  <c r="O177" i="14" s="1"/>
  <c r="T1159" i="14"/>
  <c r="T1158" i="14" s="1"/>
  <c r="T1157" i="14" s="1"/>
  <c r="T1156" i="14" s="1"/>
  <c r="O840" i="14"/>
  <c r="Q1159" i="14"/>
  <c r="Q1158" i="14" s="1"/>
  <c r="Q1157" i="14" s="1"/>
  <c r="Q1156" i="14" s="1"/>
  <c r="Q529" i="14"/>
  <c r="Q528" i="14" s="1"/>
  <c r="Q523" i="14" s="1"/>
  <c r="Q512" i="14" s="1"/>
  <c r="V337" i="14"/>
  <c r="O1019" i="14"/>
  <c r="O1018" i="14" s="1"/>
  <c r="V981" i="14"/>
  <c r="O151" i="14"/>
  <c r="Q425" i="14"/>
  <c r="Q421" i="14" s="1"/>
  <c r="Q414" i="14"/>
  <c r="O229" i="14"/>
  <c r="O228" i="14" s="1"/>
  <c r="Q162" i="14"/>
  <c r="T178" i="14"/>
  <c r="T177" i="14" s="1"/>
  <c r="T108" i="14"/>
  <c r="T107" i="14" s="1"/>
  <c r="T871" i="14"/>
  <c r="T870" i="14" s="1"/>
  <c r="T869" i="14" s="1"/>
  <c r="T868" i="14" s="1"/>
  <c r="T867" i="14" s="1"/>
  <c r="T976" i="14"/>
  <c r="T162" i="14"/>
  <c r="O362" i="14"/>
  <c r="V1175" i="14"/>
  <c r="T735" i="14"/>
  <c r="T734" i="14" s="1"/>
  <c r="T151" i="14"/>
  <c r="O414" i="14"/>
  <c r="Q229" i="14"/>
  <c r="Q228" i="14" s="1"/>
  <c r="O162" i="14"/>
  <c r="O919" i="14"/>
  <c r="O918" i="14" s="1"/>
  <c r="O917" i="14" s="1"/>
  <c r="O916" i="14" s="1"/>
  <c r="T36" i="14"/>
  <c r="T35" i="14" s="1"/>
  <c r="T34" i="14" s="1"/>
  <c r="O761" i="14"/>
  <c r="O760" i="14" s="1"/>
  <c r="O759" i="14" s="1"/>
  <c r="V643" i="14"/>
  <c r="V190" i="14"/>
  <c r="V189" i="14" s="1"/>
  <c r="Q237" i="14"/>
  <c r="Q236" i="14" s="1"/>
  <c r="O382" i="14"/>
  <c r="T992" i="14"/>
  <c r="T991" i="14" s="1"/>
  <c r="T897" i="14"/>
  <c r="T896" i="14" s="1"/>
  <c r="T895" i="14" s="1"/>
  <c r="T888" i="14" s="1"/>
  <c r="V830" i="14"/>
  <c r="V829" i="14" s="1"/>
  <c r="O207" i="14"/>
  <c r="O206" i="14" s="1"/>
  <c r="O205" i="14" s="1"/>
  <c r="O204" i="14" s="1"/>
  <c r="Q70" i="14"/>
  <c r="Q69" i="14" s="1"/>
  <c r="Q68" i="14" s="1"/>
  <c r="Q62" i="14" s="1"/>
  <c r="O237" i="14"/>
  <c r="O236" i="14" s="1"/>
  <c r="O36" i="14"/>
  <c r="O35" i="14" s="1"/>
  <c r="O34" i="14" s="1"/>
  <c r="Q337" i="14"/>
  <c r="V919" i="14"/>
  <c r="V918" i="14" s="1"/>
  <c r="V917" i="14" s="1"/>
  <c r="V916" i="14" s="1"/>
  <c r="H100" i="14"/>
  <c r="H99" i="14" s="1"/>
  <c r="H98" i="14" s="1"/>
  <c r="H212" i="14"/>
  <c r="T1003" i="14"/>
  <c r="T1002" i="14" s="1"/>
  <c r="T497" i="14"/>
  <c r="T489" i="14" s="1"/>
  <c r="T488" i="14" s="1"/>
  <c r="T487" i="14" s="1"/>
  <c r="T382" i="14"/>
  <c r="V314" i="14"/>
  <c r="H30" i="14"/>
  <c r="H29" i="14" s="1"/>
  <c r="H28" i="14" s="1"/>
  <c r="H27" i="14" s="1"/>
  <c r="H736" i="14"/>
  <c r="H799" i="14"/>
  <c r="H798" i="14" s="1"/>
  <c r="H1076" i="14"/>
  <c r="H1075" i="14" s="1"/>
  <c r="H1074" i="14" s="1"/>
  <c r="H1073" i="14" s="1"/>
  <c r="H1072" i="14" s="1"/>
  <c r="O1159" i="14"/>
  <c r="O1158" i="14" s="1"/>
  <c r="O1157" i="14" s="1"/>
  <c r="O1156" i="14" s="1"/>
  <c r="O1003" i="14"/>
  <c r="O1002" i="14" s="1"/>
  <c r="O690" i="14"/>
  <c r="O686" i="14" s="1"/>
  <c r="O685" i="14" s="1"/>
  <c r="O684" i="14" s="1"/>
  <c r="O675" i="14" s="1"/>
  <c r="O674" i="14" s="1"/>
  <c r="O15" i="14"/>
  <c r="O14" i="14" s="1"/>
  <c r="O13" i="14" s="1"/>
  <c r="O12" i="14" s="1"/>
  <c r="O871" i="14"/>
  <c r="O870" i="14" s="1"/>
  <c r="O869" i="14" s="1"/>
  <c r="O868" i="14" s="1"/>
  <c r="O867" i="14" s="1"/>
  <c r="V769" i="14"/>
  <c r="V768" i="14" s="1"/>
  <c r="Q840" i="14"/>
  <c r="O830" i="14"/>
  <c r="O829" i="14" s="1"/>
  <c r="T1026" i="14"/>
  <c r="T1025" i="14" s="1"/>
  <c r="V466" i="14"/>
  <c r="V465" i="14" s="1"/>
  <c r="V464" i="14" s="1"/>
  <c r="V463" i="14" s="1"/>
  <c r="V362" i="14"/>
  <c r="V237" i="14"/>
  <c r="V236" i="14" s="1"/>
  <c r="V223" i="14"/>
  <c r="V222" i="14" s="1"/>
  <c r="V221" i="14" s="1"/>
  <c r="Q981" i="14"/>
  <c r="Q919" i="14"/>
  <c r="Q918" i="14" s="1"/>
  <c r="Q917" i="14" s="1"/>
  <c r="Q916" i="14" s="1"/>
  <c r="Q207" i="14"/>
  <c r="Q206" i="14" s="1"/>
  <c r="Q205" i="14" s="1"/>
  <c r="Q204" i="14" s="1"/>
  <c r="V1187" i="14"/>
  <c r="Q1026" i="14"/>
  <c r="Q1025" i="14" s="1"/>
  <c r="Q1017" i="14" s="1"/>
  <c r="Q192" i="14"/>
  <c r="Q191" i="14" s="1"/>
  <c r="Q190" i="14" s="1"/>
  <c r="Q189" i="14" s="1"/>
  <c r="N255" i="14"/>
  <c r="N254" i="14" s="1"/>
  <c r="N253" i="14" s="1"/>
  <c r="H530" i="14"/>
  <c r="H774" i="14"/>
  <c r="H847" i="14"/>
  <c r="L82" i="14"/>
  <c r="L193" i="14"/>
  <c r="L267" i="14"/>
  <c r="L860" i="14"/>
  <c r="L859" i="14" s="1"/>
  <c r="L872" i="14"/>
  <c r="L1150" i="14"/>
  <c r="L1149" i="14" s="1"/>
  <c r="L1148" i="14" s="1"/>
  <c r="L1147" i="14" s="1"/>
  <c r="L1146" i="14" s="1"/>
  <c r="T1019" i="14"/>
  <c r="T1018" i="14" s="1"/>
  <c r="T337" i="14"/>
  <c r="T1061" i="14"/>
  <c r="T1054" i="14" s="1"/>
  <c r="T479" i="14"/>
  <c r="T414" i="14"/>
  <c r="T237" i="14"/>
  <c r="T236" i="14" s="1"/>
  <c r="V162" i="14"/>
  <c r="O992" i="14"/>
  <c r="O991" i="14" s="1"/>
  <c r="Q151" i="14"/>
  <c r="Q986" i="14"/>
  <c r="Q1175" i="14"/>
  <c r="Q769" i="14"/>
  <c r="Q768" i="14" s="1"/>
  <c r="Q50" i="14"/>
  <c r="Q49" i="14" s="1"/>
  <c r="Q48" i="14" s="1"/>
  <c r="V1159" i="14"/>
  <c r="V1158" i="14" s="1"/>
  <c r="V1157" i="14" s="1"/>
  <c r="V1156" i="14" s="1"/>
  <c r="V108" i="14"/>
  <c r="V107" i="14" s="1"/>
  <c r="L921" i="14"/>
  <c r="L920" i="14" s="1"/>
  <c r="H399" i="14"/>
  <c r="H936" i="14"/>
  <c r="H935" i="14" s="1"/>
  <c r="H931" i="14" s="1"/>
  <c r="L185" i="14"/>
  <c r="L184" i="14" s="1"/>
  <c r="L183" i="14" s="1"/>
  <c r="L728" i="14"/>
  <c r="L727" i="14" s="1"/>
  <c r="L726" i="14" s="1"/>
  <c r="L725" i="14" s="1"/>
  <c r="L724" i="14" s="1"/>
  <c r="L723" i="14" s="1"/>
  <c r="L831" i="14"/>
  <c r="L1103" i="14"/>
  <c r="L1178" i="14"/>
  <c r="L1177" i="14" s="1"/>
  <c r="L1176" i="14" s="1"/>
  <c r="O1175" i="14"/>
  <c r="T15" i="14"/>
  <c r="T14" i="14" s="1"/>
  <c r="T13" i="14" s="1"/>
  <c r="T12" i="14" s="1"/>
  <c r="V1003" i="14"/>
  <c r="V1002" i="14" s="1"/>
  <c r="V986" i="14"/>
  <c r="V976" i="14"/>
  <c r="V329" i="14"/>
  <c r="V1169" i="14"/>
  <c r="V1168" i="14" s="1"/>
  <c r="V1167" i="14" s="1"/>
  <c r="Q871" i="14"/>
  <c r="Q870" i="14" s="1"/>
  <c r="Q869" i="14" s="1"/>
  <c r="Q868" i="14" s="1"/>
  <c r="Q867" i="14" s="1"/>
  <c r="O769" i="14"/>
  <c r="O768" i="14" s="1"/>
  <c r="Q607" i="14"/>
  <c r="Q606" i="14" s="1"/>
  <c r="Q605" i="14" s="1"/>
  <c r="Q596" i="14"/>
  <c r="Q595" i="14" s="1"/>
  <c r="Q594" i="14" s="1"/>
  <c r="Q391" i="14"/>
  <c r="Q382" i="14"/>
  <c r="V867" i="14"/>
  <c r="Q642" i="14"/>
  <c r="Q643" i="14"/>
  <c r="V607" i="14"/>
  <c r="V606" i="14" s="1"/>
  <c r="V605" i="14" s="1"/>
  <c r="V529" i="14"/>
  <c r="V528" i="14" s="1"/>
  <c r="V523" i="14" s="1"/>
  <c r="V512" i="14" s="1"/>
  <c r="V448" i="14"/>
  <c r="V447" i="14" s="1"/>
  <c r="Q992" i="14"/>
  <c r="Q991" i="14" s="1"/>
  <c r="Q497" i="14"/>
  <c r="Q489" i="14" s="1"/>
  <c r="Q488" i="14" s="1"/>
  <c r="Q487" i="14" s="1"/>
  <c r="Q479" i="14"/>
  <c r="T1169" i="14"/>
  <c r="T1168" i="14" s="1"/>
  <c r="T1167" i="14" s="1"/>
  <c r="V930" i="14"/>
  <c r="V929" i="14" s="1"/>
  <c r="V70" i="14"/>
  <c r="V69" i="14" s="1"/>
  <c r="V68" i="14" s="1"/>
  <c r="V62" i="14" s="1"/>
  <c r="Q36" i="14"/>
  <c r="Q35" i="14" s="1"/>
  <c r="Q34" i="14" s="1"/>
  <c r="T830" i="14"/>
  <c r="T829" i="14" s="1"/>
  <c r="S313" i="14"/>
  <c r="S308" i="14" s="1"/>
  <c r="S307" i="14" s="1"/>
  <c r="T1034" i="14"/>
  <c r="T1033" i="14" s="1"/>
  <c r="V414" i="14"/>
  <c r="V1034" i="14"/>
  <c r="V1033" i="14" s="1"/>
  <c r="V15" i="14"/>
  <c r="V14" i="14" s="1"/>
  <c r="V13" i="14" s="1"/>
  <c r="V12" i="14" s="1"/>
  <c r="Q314" i="14"/>
  <c r="Q313" i="14" s="1"/>
  <c r="Q308" i="14" s="1"/>
  <c r="Q307" i="14" s="1"/>
  <c r="Q15" i="14"/>
  <c r="Q14" i="14" s="1"/>
  <c r="Q13" i="14" s="1"/>
  <c r="Q12" i="14" s="1"/>
  <c r="V1061" i="14"/>
  <c r="V1054" i="14" s="1"/>
  <c r="V992" i="14"/>
  <c r="V991" i="14" s="1"/>
  <c r="V642" i="14"/>
  <c r="V1026" i="14"/>
  <c r="V1025" i="14" s="1"/>
  <c r="V1017" i="14" s="1"/>
  <c r="V846" i="14"/>
  <c r="V407" i="14"/>
  <c r="V411" i="14"/>
  <c r="V292" i="14"/>
  <c r="V291" i="14" s="1"/>
  <c r="V273" i="14"/>
  <c r="V207" i="14"/>
  <c r="V206" i="14" s="1"/>
  <c r="V205" i="14" s="1"/>
  <c r="V204" i="14" s="1"/>
  <c r="Q1034" i="14"/>
  <c r="Q1033" i="14" s="1"/>
  <c r="Q407" i="14"/>
  <c r="L1027" i="14"/>
  <c r="Q735" i="14"/>
  <c r="Q734" i="14" s="1"/>
  <c r="V690" i="14"/>
  <c r="V686" i="14" s="1"/>
  <c r="V685" i="14" s="1"/>
  <c r="V684" i="14" s="1"/>
  <c r="V675" i="14" s="1"/>
  <c r="V674" i="14" s="1"/>
  <c r="Q846" i="14"/>
  <c r="V806" i="14"/>
  <c r="V497" i="14"/>
  <c r="V489" i="14" s="1"/>
  <c r="V488" i="14" s="1"/>
  <c r="V487" i="14" s="1"/>
  <c r="V479" i="14"/>
  <c r="V391" i="14"/>
  <c r="V382" i="14"/>
  <c r="Q1054" i="14"/>
  <c r="Q1003" i="14"/>
  <c r="Q1002" i="14" s="1"/>
  <c r="Q690" i="14"/>
  <c r="Q686" i="14" s="1"/>
  <c r="Q685" i="14" s="1"/>
  <c r="Q684" i="14" s="1"/>
  <c r="Q675" i="14" s="1"/>
  <c r="Q674" i="14" s="1"/>
  <c r="Q448" i="14"/>
  <c r="Q447" i="14" s="1"/>
  <c r="V735" i="14"/>
  <c r="V734" i="14" s="1"/>
  <c r="V151" i="14"/>
  <c r="Q178" i="14"/>
  <c r="Q177" i="14" s="1"/>
  <c r="L85" i="14"/>
  <c r="L319" i="14"/>
  <c r="S150" i="14"/>
  <c r="S144" i="14" s="1"/>
  <c r="S106" i="14" s="1"/>
  <c r="S57" i="14" s="1"/>
  <c r="G337" i="14"/>
  <c r="G596" i="14"/>
  <c r="G595" i="14" s="1"/>
  <c r="G594" i="14" s="1"/>
  <c r="S220" i="14"/>
  <c r="L976" i="14"/>
  <c r="T858" i="14"/>
  <c r="T857" i="14" s="1"/>
  <c r="S255" i="14"/>
  <c r="S254" i="14" s="1"/>
  <c r="S253" i="14" s="1"/>
  <c r="H580" i="14"/>
  <c r="H579" i="14" s="1"/>
  <c r="H578" i="14" s="1"/>
  <c r="H577" i="14" s="1"/>
  <c r="H576" i="14" s="1"/>
  <c r="L581" i="14"/>
  <c r="L580" i="14" s="1"/>
  <c r="L579" i="14" s="1"/>
  <c r="L578" i="14" s="1"/>
  <c r="L577" i="14" s="1"/>
  <c r="L576" i="14" s="1"/>
  <c r="H608" i="14"/>
  <c r="L609" i="14"/>
  <c r="L608" i="14" s="1"/>
  <c r="H1010" i="14"/>
  <c r="L1011" i="14"/>
  <c r="L1010" i="14" s="1"/>
  <c r="H627" i="14"/>
  <c r="H46" i="14"/>
  <c r="H45" i="14" s="1"/>
  <c r="H44" i="14" s="1"/>
  <c r="L47" i="14"/>
  <c r="L46" i="14" s="1"/>
  <c r="L45" i="14" s="1"/>
  <c r="L44" i="14" s="1"/>
  <c r="H66" i="14"/>
  <c r="H65" i="14" s="1"/>
  <c r="H64" i="14" s="1"/>
  <c r="H63" i="14" s="1"/>
  <c r="L67" i="14"/>
  <c r="L66" i="14" s="1"/>
  <c r="L65" i="14" s="1"/>
  <c r="L64" i="14" s="1"/>
  <c r="L63" i="14" s="1"/>
  <c r="H88" i="14"/>
  <c r="L89" i="14"/>
  <c r="L88" i="14" s="1"/>
  <c r="H110" i="14"/>
  <c r="H109" i="14" s="1"/>
  <c r="L111" i="14"/>
  <c r="L110" i="14" s="1"/>
  <c r="L109" i="14" s="1"/>
  <c r="H136" i="14"/>
  <c r="L137" i="14"/>
  <c r="L136" i="14" s="1"/>
  <c r="H152" i="14"/>
  <c r="L153" i="14"/>
  <c r="L152" i="14" s="1"/>
  <c r="H160" i="14"/>
  <c r="L161" i="14"/>
  <c r="L160" i="14" s="1"/>
  <c r="H181" i="14"/>
  <c r="H180" i="14" s="1"/>
  <c r="H179" i="14" s="1"/>
  <c r="L182" i="14"/>
  <c r="L181" i="14" s="1"/>
  <c r="L180" i="14" s="1"/>
  <c r="L179" i="14" s="1"/>
  <c r="H214" i="14"/>
  <c r="L215" i="14"/>
  <c r="L214" i="14" s="1"/>
  <c r="H231" i="14"/>
  <c r="H230" i="14" s="1"/>
  <c r="L232" i="14"/>
  <c r="L231" i="14" s="1"/>
  <c r="L230" i="14" s="1"/>
  <c r="H322" i="14"/>
  <c r="L323" i="14"/>
  <c r="L322" i="14" s="1"/>
  <c r="H332" i="14"/>
  <c r="L333" i="14"/>
  <c r="L332" i="14" s="1"/>
  <c r="H351" i="14"/>
  <c r="L352" i="14"/>
  <c r="L351" i="14" s="1"/>
  <c r="H383" i="14"/>
  <c r="L384" i="14"/>
  <c r="L383" i="14" s="1"/>
  <c r="H392" i="14"/>
  <c r="L393" i="14"/>
  <c r="L392" i="14" s="1"/>
  <c r="H403" i="14"/>
  <c r="L404" i="14"/>
  <c r="L403" i="14" s="1"/>
  <c r="H411" i="14"/>
  <c r="L412" i="14"/>
  <c r="H419" i="14"/>
  <c r="L420" i="14"/>
  <c r="L419" i="14" s="1"/>
  <c r="H455" i="14"/>
  <c r="H454" i="14" s="1"/>
  <c r="H453" i="14" s="1"/>
  <c r="L456" i="14"/>
  <c r="L455" i="14" s="1"/>
  <c r="L454" i="14" s="1"/>
  <c r="L453" i="14" s="1"/>
  <c r="H472" i="14"/>
  <c r="H471" i="14" s="1"/>
  <c r="L473" i="14"/>
  <c r="L472" i="14" s="1"/>
  <c r="L471" i="14" s="1"/>
  <c r="H498" i="14"/>
  <c r="L499" i="14"/>
  <c r="L498" i="14" s="1"/>
  <c r="H516" i="14"/>
  <c r="H515" i="14" s="1"/>
  <c r="H514" i="14" s="1"/>
  <c r="H513" i="14" s="1"/>
  <c r="L517" i="14"/>
  <c r="L516" i="14" s="1"/>
  <c r="L515" i="14" s="1"/>
  <c r="L514" i="14" s="1"/>
  <c r="L513" i="14" s="1"/>
  <c r="H544" i="14"/>
  <c r="H543" i="14" s="1"/>
  <c r="L545" i="14"/>
  <c r="L544" i="14" s="1"/>
  <c r="L543" i="14" s="1"/>
  <c r="H664" i="14"/>
  <c r="H663" i="14" s="1"/>
  <c r="H662" i="14" s="1"/>
  <c r="H661" i="14" s="1"/>
  <c r="H660" i="14" s="1"/>
  <c r="H659" i="14" s="1"/>
  <c r="L665" i="14"/>
  <c r="L664" i="14" s="1"/>
  <c r="L663" i="14" s="1"/>
  <c r="L662" i="14" s="1"/>
  <c r="L661" i="14" s="1"/>
  <c r="L660" i="14" s="1"/>
  <c r="L659" i="14" s="1"/>
  <c r="H712" i="14"/>
  <c r="H711" i="14" s="1"/>
  <c r="H710" i="14" s="1"/>
  <c r="H709" i="14" s="1"/>
  <c r="H708" i="14" s="1"/>
  <c r="H707" i="14" s="1"/>
  <c r="L713" i="14"/>
  <c r="L712" i="14" s="1"/>
  <c r="L711" i="14" s="1"/>
  <c r="L710" i="14" s="1"/>
  <c r="L709" i="14" s="1"/>
  <c r="L708" i="14" s="1"/>
  <c r="L707" i="14" s="1"/>
  <c r="H738" i="14"/>
  <c r="L739" i="14"/>
  <c r="L738" i="14" s="1"/>
  <c r="H770" i="14"/>
  <c r="L771" i="14"/>
  <c r="L770" i="14" s="1"/>
  <c r="L769" i="14" s="1"/>
  <c r="L768" i="14" s="1"/>
  <c r="H835" i="14"/>
  <c r="L836" i="14"/>
  <c r="L835" i="14" s="1"/>
  <c r="H1008" i="14"/>
  <c r="L1009" i="14"/>
  <c r="L1008" i="14" s="1"/>
  <c r="H1201" i="14"/>
  <c r="H1200" i="14" s="1"/>
  <c r="H1199" i="14" s="1"/>
  <c r="L1202" i="14"/>
  <c r="L1201" i="14" s="1"/>
  <c r="L1200" i="14" s="1"/>
  <c r="L1199" i="14" s="1"/>
  <c r="H295" i="14"/>
  <c r="H294" i="14" s="1"/>
  <c r="H293" i="14" s="1"/>
  <c r="H825" i="14"/>
  <c r="H824" i="14" s="1"/>
  <c r="H823" i="14" s="1"/>
  <c r="H822" i="14" s="1"/>
  <c r="H817" i="14" s="1"/>
  <c r="H21" i="14"/>
  <c r="L22" i="14"/>
  <c r="L21" i="14" s="1"/>
  <c r="L37" i="14"/>
  <c r="H51" i="14"/>
  <c r="L52" i="14"/>
  <c r="L51" i="14" s="1"/>
  <c r="L71" i="14"/>
  <c r="H76" i="14"/>
  <c r="L77" i="14"/>
  <c r="L76" i="14" s="1"/>
  <c r="H90" i="14"/>
  <c r="L91" i="14"/>
  <c r="L90" i="14" s="1"/>
  <c r="H113" i="14"/>
  <c r="H112" i="14" s="1"/>
  <c r="L114" i="14"/>
  <c r="L113" i="14" s="1"/>
  <c r="L112" i="14" s="1"/>
  <c r="H130" i="14"/>
  <c r="L131" i="14"/>
  <c r="L130" i="14" s="1"/>
  <c r="H142" i="14"/>
  <c r="H141" i="14" s="1"/>
  <c r="H140" i="14" s="1"/>
  <c r="L142" i="14"/>
  <c r="L141" i="14" s="1"/>
  <c r="L140" i="14" s="1"/>
  <c r="H163" i="14"/>
  <c r="L164" i="14"/>
  <c r="L163" i="14" s="1"/>
  <c r="H208" i="14"/>
  <c r="L209" i="14"/>
  <c r="L208" i="14" s="1"/>
  <c r="H217" i="14"/>
  <c r="H216" i="14" s="1"/>
  <c r="L218" i="14"/>
  <c r="L217" i="14" s="1"/>
  <c r="L216" i="14" s="1"/>
  <c r="H234" i="14"/>
  <c r="H233" i="14" s="1"/>
  <c r="L235" i="14"/>
  <c r="L234" i="14" s="1"/>
  <c r="L233" i="14" s="1"/>
  <c r="L250" i="14"/>
  <c r="L249" i="14" s="1"/>
  <c r="L248" i="14" s="1"/>
  <c r="L247" i="14" s="1"/>
  <c r="L246" i="14" s="1"/>
  <c r="H299" i="14"/>
  <c r="H298" i="14" s="1"/>
  <c r="H297" i="14" s="1"/>
  <c r="L300" i="14"/>
  <c r="L299" i="14" s="1"/>
  <c r="L298" i="14" s="1"/>
  <c r="L297" i="14" s="1"/>
  <c r="L292" i="14" s="1"/>
  <c r="L344" i="14"/>
  <c r="H385" i="14"/>
  <c r="L386" i="14"/>
  <c r="L385" i="14" s="1"/>
  <c r="H394" i="14"/>
  <c r="L395" i="14"/>
  <c r="L394" i="14" s="1"/>
  <c r="H405" i="14"/>
  <c r="L406" i="14"/>
  <c r="L405" i="14" s="1"/>
  <c r="H423" i="14"/>
  <c r="H422" i="14" s="1"/>
  <c r="L424" i="14"/>
  <c r="L423" i="14" s="1"/>
  <c r="L422" i="14" s="1"/>
  <c r="H460" i="14"/>
  <c r="H459" i="14" s="1"/>
  <c r="H458" i="14" s="1"/>
  <c r="H457" i="14" s="1"/>
  <c r="L461" i="14"/>
  <c r="L460" i="14" s="1"/>
  <c r="L459" i="14" s="1"/>
  <c r="L458" i="14" s="1"/>
  <c r="L457" i="14" s="1"/>
  <c r="H480" i="14"/>
  <c r="L481" i="14"/>
  <c r="L480" i="14" s="1"/>
  <c r="H500" i="14"/>
  <c r="L501" i="14"/>
  <c r="L500" i="14" s="1"/>
  <c r="H526" i="14"/>
  <c r="H525" i="14" s="1"/>
  <c r="H524" i="14" s="1"/>
  <c r="L527" i="14"/>
  <c r="L526" i="14" s="1"/>
  <c r="L525" i="14" s="1"/>
  <c r="L524" i="14" s="1"/>
  <c r="H550" i="14"/>
  <c r="H549" i="14" s="1"/>
  <c r="H548" i="14" s="1"/>
  <c r="H547" i="14" s="1"/>
  <c r="H546" i="14" s="1"/>
  <c r="L551" i="14"/>
  <c r="L550" i="14" s="1"/>
  <c r="L549" i="14" s="1"/>
  <c r="L548" i="14" s="1"/>
  <c r="L547" i="14" s="1"/>
  <c r="L546" i="14" s="1"/>
  <c r="H586" i="14"/>
  <c r="H585" i="14" s="1"/>
  <c r="H584" i="14" s="1"/>
  <c r="H583" i="14" s="1"/>
  <c r="H582" i="14" s="1"/>
  <c r="L587" i="14"/>
  <c r="L586" i="14" s="1"/>
  <c r="L585" i="14" s="1"/>
  <c r="L584" i="14" s="1"/>
  <c r="L583" i="14" s="1"/>
  <c r="L582" i="14" s="1"/>
  <c r="H610" i="14"/>
  <c r="H607" i="14" s="1"/>
  <c r="H606" i="14" s="1"/>
  <c r="L611" i="14"/>
  <c r="L610" i="14" s="1"/>
  <c r="H629" i="14"/>
  <c r="L630" i="14"/>
  <c r="L629" i="14" s="1"/>
  <c r="H631" i="14"/>
  <c r="L635" i="14"/>
  <c r="L631" i="14" s="1"/>
  <c r="H671" i="14"/>
  <c r="H670" i="14" s="1"/>
  <c r="H669" i="14" s="1"/>
  <c r="H668" i="14" s="1"/>
  <c r="H667" i="14" s="1"/>
  <c r="H666" i="14" s="1"/>
  <c r="L672" i="14"/>
  <c r="L671" i="14" s="1"/>
  <c r="L670" i="14" s="1"/>
  <c r="L669" i="14" s="1"/>
  <c r="L668" i="14" s="1"/>
  <c r="L667" i="14" s="1"/>
  <c r="L666" i="14" s="1"/>
  <c r="H688" i="14"/>
  <c r="H687" i="14" s="1"/>
  <c r="L689" i="14"/>
  <c r="L688" i="14" s="1"/>
  <c r="L687" i="14" s="1"/>
  <c r="H699" i="14"/>
  <c r="H698" i="14" s="1"/>
  <c r="H697" i="14" s="1"/>
  <c r="L700" i="14"/>
  <c r="L699" i="14" s="1"/>
  <c r="L698" i="14" s="1"/>
  <c r="L697" i="14" s="1"/>
  <c r="H740" i="14"/>
  <c r="L741" i="14"/>
  <c r="L740" i="14" s="1"/>
  <c r="H756" i="14"/>
  <c r="L758" i="14"/>
  <c r="L756" i="14" s="1"/>
  <c r="H792" i="14"/>
  <c r="L793" i="14"/>
  <c r="L792" i="14" s="1"/>
  <c r="H804" i="14"/>
  <c r="H803" i="14" s="1"/>
  <c r="H802" i="14" s="1"/>
  <c r="H801" i="14" s="1"/>
  <c r="L805" i="14"/>
  <c r="L804" i="14" s="1"/>
  <c r="L803" i="14" s="1"/>
  <c r="L802" i="14" s="1"/>
  <c r="L801" i="14" s="1"/>
  <c r="H837" i="14"/>
  <c r="L838" i="14"/>
  <c r="L837" i="14" s="1"/>
  <c r="H901" i="14"/>
  <c r="L902" i="14"/>
  <c r="L901" i="14" s="1"/>
  <c r="H940" i="14"/>
  <c r="H939" i="14" s="1"/>
  <c r="H938" i="14" s="1"/>
  <c r="L941" i="14"/>
  <c r="L940" i="14" s="1"/>
  <c r="L939" i="14" s="1"/>
  <c r="L938" i="14" s="1"/>
  <c r="L930" i="14" s="1"/>
  <c r="L929" i="14" s="1"/>
  <c r="H970" i="14"/>
  <c r="L971" i="14"/>
  <c r="L970" i="14" s="1"/>
  <c r="H982" i="14"/>
  <c r="L983" i="14"/>
  <c r="L982" i="14" s="1"/>
  <c r="H1000" i="14"/>
  <c r="L1001" i="14"/>
  <c r="L1000" i="14" s="1"/>
  <c r="H1059" i="14"/>
  <c r="H1058" i="14" s="1"/>
  <c r="H1057" i="14" s="1"/>
  <c r="H1056" i="14" s="1"/>
  <c r="H1055" i="14" s="1"/>
  <c r="L1060" i="14"/>
  <c r="L1059" i="14" s="1"/>
  <c r="L1058" i="14" s="1"/>
  <c r="L1057" i="14" s="1"/>
  <c r="L1056" i="14" s="1"/>
  <c r="L1055" i="14" s="1"/>
  <c r="H1138" i="14"/>
  <c r="L1139" i="14"/>
  <c r="L1138" i="14" s="1"/>
  <c r="H1164" i="14"/>
  <c r="L1165" i="14"/>
  <c r="L1164" i="14" s="1"/>
  <c r="L1183" i="14"/>
  <c r="L1182" i="14" s="1"/>
  <c r="L1181" i="14" s="1"/>
  <c r="H484" i="14"/>
  <c r="L485" i="14"/>
  <c r="L484" i="14" s="1"/>
  <c r="O846" i="14"/>
  <c r="H154" i="14"/>
  <c r="H325" i="14"/>
  <c r="H899" i="14"/>
  <c r="H979" i="14"/>
  <c r="H1083" i="14"/>
  <c r="H1082" i="14" s="1"/>
  <c r="H1081" i="14" s="1"/>
  <c r="H1080" i="14" s="1"/>
  <c r="H1079" i="14" s="1"/>
  <c r="H1078" i="14" s="1"/>
  <c r="H1101" i="14"/>
  <c r="H16" i="14"/>
  <c r="L17" i="14"/>
  <c r="L16" i="14" s="1"/>
  <c r="H25" i="14"/>
  <c r="H24" i="14" s="1"/>
  <c r="H23" i="14" s="1"/>
  <c r="L26" i="14"/>
  <c r="L25" i="14" s="1"/>
  <c r="L24" i="14" s="1"/>
  <c r="L23" i="14" s="1"/>
  <c r="H40" i="14"/>
  <c r="L41" i="14"/>
  <c r="L40" i="14" s="1"/>
  <c r="H53" i="14"/>
  <c r="L54" i="14"/>
  <c r="L53" i="14" s="1"/>
  <c r="H78" i="14"/>
  <c r="L79" i="14"/>
  <c r="L78" i="14" s="1"/>
  <c r="H96" i="14"/>
  <c r="H95" i="14" s="1"/>
  <c r="H94" i="14" s="1"/>
  <c r="H93" i="14" s="1"/>
  <c r="H92" i="14" s="1"/>
  <c r="L97" i="14"/>
  <c r="L96" i="14" s="1"/>
  <c r="L95" i="14" s="1"/>
  <c r="L94" i="14" s="1"/>
  <c r="L93" i="14" s="1"/>
  <c r="L92" i="14" s="1"/>
  <c r="H118" i="14"/>
  <c r="H117" i="14" s="1"/>
  <c r="H116" i="14" s="1"/>
  <c r="H115" i="14" s="1"/>
  <c r="L119" i="14"/>
  <c r="L118" i="14" s="1"/>
  <c r="L117" i="14" s="1"/>
  <c r="L116" i="14" s="1"/>
  <c r="L115" i="14" s="1"/>
  <c r="H132" i="14"/>
  <c r="L133" i="14"/>
  <c r="L132" i="14" s="1"/>
  <c r="H147" i="14"/>
  <c r="H146" i="14" s="1"/>
  <c r="H145" i="14" s="1"/>
  <c r="L148" i="14"/>
  <c r="L147" i="14" s="1"/>
  <c r="L146" i="14" s="1"/>
  <c r="L145" i="14" s="1"/>
  <c r="H156" i="14"/>
  <c r="L157" i="14"/>
  <c r="L156" i="14" s="1"/>
  <c r="H165" i="14"/>
  <c r="L166" i="14"/>
  <c r="L165" i="14" s="1"/>
  <c r="L200" i="14"/>
  <c r="L199" i="14" s="1"/>
  <c r="L198" i="14" s="1"/>
  <c r="H210" i="14"/>
  <c r="L211" i="14"/>
  <c r="L210" i="14" s="1"/>
  <c r="H224" i="14"/>
  <c r="L225" i="14"/>
  <c r="L224" i="14" s="1"/>
  <c r="H240" i="14"/>
  <c r="H239" i="14" s="1"/>
  <c r="H238" i="14" s="1"/>
  <c r="L241" i="14"/>
  <c r="L240" i="14" s="1"/>
  <c r="L239" i="14" s="1"/>
  <c r="L238" i="14" s="1"/>
  <c r="L270" i="14"/>
  <c r="H304" i="14"/>
  <c r="H303" i="14" s="1"/>
  <c r="H302" i="14" s="1"/>
  <c r="H301" i="14" s="1"/>
  <c r="L305" i="14"/>
  <c r="L304" i="14" s="1"/>
  <c r="L303" i="14" s="1"/>
  <c r="L302" i="14" s="1"/>
  <c r="L301" i="14" s="1"/>
  <c r="H327" i="14"/>
  <c r="L328" i="14"/>
  <c r="L327" i="14" s="1"/>
  <c r="L338" i="14"/>
  <c r="H347" i="14"/>
  <c r="L348" i="14"/>
  <c r="L347" i="14" s="1"/>
  <c r="H357" i="14"/>
  <c r="H356" i="14" s="1"/>
  <c r="H355" i="14" s="1"/>
  <c r="L359" i="14"/>
  <c r="L357" i="14" s="1"/>
  <c r="L356" i="14" s="1"/>
  <c r="L355" i="14" s="1"/>
  <c r="H387" i="14"/>
  <c r="L388" i="14"/>
  <c r="L387" i="14" s="1"/>
  <c r="H408" i="14"/>
  <c r="H407" i="14" s="1"/>
  <c r="L409" i="14"/>
  <c r="L408" i="14" s="1"/>
  <c r="H432" i="14"/>
  <c r="H431" i="14" s="1"/>
  <c r="H430" i="14" s="1"/>
  <c r="L433" i="14"/>
  <c r="L432" i="14" s="1"/>
  <c r="L431" i="14" s="1"/>
  <c r="L430" i="14" s="1"/>
  <c r="H467" i="14"/>
  <c r="L468" i="14"/>
  <c r="L467" i="14" s="1"/>
  <c r="H502" i="14"/>
  <c r="L503" i="14"/>
  <c r="L502" i="14" s="1"/>
  <c r="H592" i="14"/>
  <c r="H591" i="14" s="1"/>
  <c r="H590" i="14" s="1"/>
  <c r="H589" i="14" s="1"/>
  <c r="L593" i="14"/>
  <c r="L592" i="14" s="1"/>
  <c r="L591" i="14" s="1"/>
  <c r="L590" i="14" s="1"/>
  <c r="L589" i="14" s="1"/>
  <c r="H614" i="14"/>
  <c r="H613" i="14" s="1"/>
  <c r="H612" i="14" s="1"/>
  <c r="L615" i="14"/>
  <c r="L614" i="14" s="1"/>
  <c r="L613" i="14" s="1"/>
  <c r="L612" i="14" s="1"/>
  <c r="H636" i="14"/>
  <c r="L640" i="14"/>
  <c r="L636" i="14" s="1"/>
  <c r="H656" i="14"/>
  <c r="H655" i="14" s="1"/>
  <c r="H654" i="14" s="1"/>
  <c r="H653" i="14" s="1"/>
  <c r="H652" i="14" s="1"/>
  <c r="L657" i="14"/>
  <c r="L656" i="14" s="1"/>
  <c r="L655" i="14" s="1"/>
  <c r="L654" i="14" s="1"/>
  <c r="L653" i="14" s="1"/>
  <c r="L652" i="14" s="1"/>
  <c r="H680" i="14"/>
  <c r="H679" i="14" s="1"/>
  <c r="H678" i="14" s="1"/>
  <c r="H677" i="14" s="1"/>
  <c r="H676" i="14" s="1"/>
  <c r="L681" i="14"/>
  <c r="L680" i="14" s="1"/>
  <c r="L679" i="14" s="1"/>
  <c r="L678" i="14" s="1"/>
  <c r="L677" i="14" s="1"/>
  <c r="L676" i="14" s="1"/>
  <c r="H691" i="14"/>
  <c r="L692" i="14"/>
  <c r="L691" i="14" s="1"/>
  <c r="H745" i="14"/>
  <c r="L746" i="14"/>
  <c r="L745" i="14" s="1"/>
  <c r="H762" i="14"/>
  <c r="L763" i="14"/>
  <c r="L762" i="14" s="1"/>
  <c r="H786" i="14"/>
  <c r="L787" i="14"/>
  <c r="L786" i="14" s="1"/>
  <c r="H794" i="14"/>
  <c r="L795" i="14"/>
  <c r="L794" i="14" s="1"/>
  <c r="H810" i="14"/>
  <c r="H809" i="14" s="1"/>
  <c r="H808" i="14" s="1"/>
  <c r="H807" i="14" s="1"/>
  <c r="L811" i="14"/>
  <c r="L810" i="14" s="1"/>
  <c r="L809" i="14" s="1"/>
  <c r="L808" i="14" s="1"/>
  <c r="L807" i="14" s="1"/>
  <c r="H841" i="14"/>
  <c r="L842" i="14"/>
  <c r="L841" i="14" s="1"/>
  <c r="L840" i="14" s="1"/>
  <c r="L849" i="14"/>
  <c r="H854" i="14"/>
  <c r="L855" i="14"/>
  <c r="L854" i="14" s="1"/>
  <c r="H864" i="14"/>
  <c r="H863" i="14" s="1"/>
  <c r="L865" i="14"/>
  <c r="L864" i="14" s="1"/>
  <c r="L863" i="14" s="1"/>
  <c r="H875" i="14"/>
  <c r="L876" i="14"/>
  <c r="L875" i="14" s="1"/>
  <c r="H914" i="14"/>
  <c r="H913" i="14" s="1"/>
  <c r="H912" i="14" s="1"/>
  <c r="H911" i="14" s="1"/>
  <c r="H910" i="14" s="1"/>
  <c r="H909" i="14" s="1"/>
  <c r="L915" i="14"/>
  <c r="L914" i="14" s="1"/>
  <c r="L913" i="14" s="1"/>
  <c r="L912" i="14" s="1"/>
  <c r="L911" i="14" s="1"/>
  <c r="L910" i="14" s="1"/>
  <c r="L909" i="14" s="1"/>
  <c r="H946" i="14"/>
  <c r="H945" i="14" s="1"/>
  <c r="H944" i="14" s="1"/>
  <c r="H943" i="14" s="1"/>
  <c r="H942" i="14" s="1"/>
  <c r="L947" i="14"/>
  <c r="L946" i="14" s="1"/>
  <c r="L945" i="14" s="1"/>
  <c r="L944" i="14" s="1"/>
  <c r="L943" i="14" s="1"/>
  <c r="L942" i="14" s="1"/>
  <c r="H972" i="14"/>
  <c r="L973" i="14"/>
  <c r="L972" i="14" s="1"/>
  <c r="H984" i="14"/>
  <c r="L985" i="14"/>
  <c r="L984" i="14" s="1"/>
  <c r="H1004" i="14"/>
  <c r="L1005" i="14"/>
  <c r="L1004" i="14" s="1"/>
  <c r="H1012" i="14"/>
  <c r="L1013" i="14"/>
  <c r="L1012" i="14" s="1"/>
  <c r="H1040" i="14"/>
  <c r="H1039" i="14" s="1"/>
  <c r="L1041" i="14"/>
  <c r="L1040" i="14" s="1"/>
  <c r="L1039" i="14" s="1"/>
  <c r="H1065" i="14"/>
  <c r="H1064" i="14" s="1"/>
  <c r="H1063" i="14" s="1"/>
  <c r="H1062" i="14" s="1"/>
  <c r="L1066" i="14"/>
  <c r="L1065" i="14" s="1"/>
  <c r="L1064" i="14" s="1"/>
  <c r="L1063" i="14" s="1"/>
  <c r="L1062" i="14" s="1"/>
  <c r="H1090" i="14"/>
  <c r="H1089" i="14" s="1"/>
  <c r="H1088" i="14" s="1"/>
  <c r="H1087" i="14" s="1"/>
  <c r="H1086" i="14" s="1"/>
  <c r="L1091" i="14"/>
  <c r="L1090" i="14" s="1"/>
  <c r="L1089" i="14" s="1"/>
  <c r="L1088" i="14" s="1"/>
  <c r="L1087" i="14" s="1"/>
  <c r="L1086" i="14" s="1"/>
  <c r="H1140" i="14"/>
  <c r="L1141" i="14"/>
  <c r="L1140" i="14" s="1"/>
  <c r="L1160" i="14"/>
  <c r="H1170" i="14"/>
  <c r="L1171" i="14"/>
  <c r="L1170" i="14" s="1"/>
  <c r="H1188" i="14"/>
  <c r="H1187" i="14" s="1"/>
  <c r="L1188" i="14"/>
  <c r="L1187" i="14" s="1"/>
  <c r="H104" i="14"/>
  <c r="H103" i="14" s="1"/>
  <c r="H102" i="14" s="1"/>
  <c r="L105" i="14"/>
  <c r="L104" i="14" s="1"/>
  <c r="L103" i="14" s="1"/>
  <c r="L102" i="14" s="1"/>
  <c r="T1175" i="14"/>
  <c r="H415" i="14"/>
  <c r="H567" i="14"/>
  <c r="H566" i="14" s="1"/>
  <c r="H565" i="14" s="1"/>
  <c r="H564" i="14" s="1"/>
  <c r="H563" i="14" s="1"/>
  <c r="H552" i="14" s="1"/>
  <c r="H695" i="14"/>
  <c r="H790" i="14"/>
  <c r="H844" i="14"/>
  <c r="H998" i="14"/>
  <c r="H1052" i="14"/>
  <c r="H1051" i="14" s="1"/>
  <c r="H1050" i="14" s="1"/>
  <c r="H1049" i="14" s="1"/>
  <c r="H1048" i="14" s="1"/>
  <c r="H1047" i="14" s="1"/>
  <c r="L18" i="14"/>
  <c r="H42" i="14"/>
  <c r="L43" i="14"/>
  <c r="L42" i="14" s="1"/>
  <c r="H60" i="14"/>
  <c r="H59" i="14" s="1"/>
  <c r="H58" i="14" s="1"/>
  <c r="L61" i="14"/>
  <c r="L60" i="14" s="1"/>
  <c r="L59" i="14" s="1"/>
  <c r="L58" i="14" s="1"/>
  <c r="H80" i="14"/>
  <c r="L81" i="14"/>
  <c r="L80" i="14" s="1"/>
  <c r="L127" i="14"/>
  <c r="H134" i="14"/>
  <c r="L135" i="14"/>
  <c r="L134" i="14" s="1"/>
  <c r="H158" i="14"/>
  <c r="L159" i="14"/>
  <c r="L158" i="14" s="1"/>
  <c r="H167" i="14"/>
  <c r="L168" i="14"/>
  <c r="L167" i="14" s="1"/>
  <c r="H226" i="14"/>
  <c r="H223" i="14" s="1"/>
  <c r="H222" i="14" s="1"/>
  <c r="H221" i="14" s="1"/>
  <c r="L227" i="14"/>
  <c r="L226" i="14" s="1"/>
  <c r="H244" i="14"/>
  <c r="H243" i="14" s="1"/>
  <c r="H242" i="14" s="1"/>
  <c r="L245" i="14"/>
  <c r="L244" i="14" s="1"/>
  <c r="L243" i="14" s="1"/>
  <c r="L242" i="14" s="1"/>
  <c r="H280" i="14"/>
  <c r="H279" i="14" s="1"/>
  <c r="H278" i="14" s="1"/>
  <c r="L281" i="14"/>
  <c r="L280" i="14" s="1"/>
  <c r="L279" i="14" s="1"/>
  <c r="L278" i="14" s="1"/>
  <c r="H330" i="14"/>
  <c r="L331" i="14"/>
  <c r="L330" i="14" s="1"/>
  <c r="H341" i="14"/>
  <c r="L342" i="14"/>
  <c r="L341" i="14" s="1"/>
  <c r="H349" i="14"/>
  <c r="L350" i="14"/>
  <c r="L349" i="14" s="1"/>
  <c r="H378" i="14"/>
  <c r="H377" i="14" s="1"/>
  <c r="H376" i="14" s="1"/>
  <c r="H375" i="14" s="1"/>
  <c r="L379" i="14"/>
  <c r="L378" i="14" s="1"/>
  <c r="L377" i="14" s="1"/>
  <c r="L376" i="14" s="1"/>
  <c r="L375" i="14" s="1"/>
  <c r="H389" i="14"/>
  <c r="L390" i="14"/>
  <c r="L389" i="14" s="1"/>
  <c r="H401" i="14"/>
  <c r="L402" i="14"/>
  <c r="L401" i="14" s="1"/>
  <c r="H417" i="14"/>
  <c r="L418" i="14"/>
  <c r="L417" i="14" s="1"/>
  <c r="H451" i="14"/>
  <c r="H450" i="14" s="1"/>
  <c r="H449" i="14" s="1"/>
  <c r="L452" i="14"/>
  <c r="L451" i="14" s="1"/>
  <c r="L450" i="14" s="1"/>
  <c r="L449" i="14" s="1"/>
  <c r="L448" i="14" s="1"/>
  <c r="H469" i="14"/>
  <c r="L470" i="14"/>
  <c r="L469" i="14" s="1"/>
  <c r="H491" i="14"/>
  <c r="H490" i="14" s="1"/>
  <c r="L492" i="14"/>
  <c r="L491" i="14" s="1"/>
  <c r="L490" i="14" s="1"/>
  <c r="H504" i="14"/>
  <c r="L505" i="14"/>
  <c r="L504" i="14" s="1"/>
  <c r="H532" i="14"/>
  <c r="L533" i="14"/>
  <c r="L532" i="14" s="1"/>
  <c r="L529" i="14" s="1"/>
  <c r="L528" i="14" s="1"/>
  <c r="H574" i="14"/>
  <c r="H573" i="14" s="1"/>
  <c r="H572" i="14" s="1"/>
  <c r="H571" i="14" s="1"/>
  <c r="H570" i="14" s="1"/>
  <c r="L575" i="14"/>
  <c r="L574" i="14" s="1"/>
  <c r="L573" i="14" s="1"/>
  <c r="L572" i="14" s="1"/>
  <c r="L571" i="14" s="1"/>
  <c r="L570" i="14" s="1"/>
  <c r="H624" i="14"/>
  <c r="H623" i="14" s="1"/>
  <c r="L626" i="14"/>
  <c r="L624" i="14" s="1"/>
  <c r="L623" i="14" s="1"/>
  <c r="L648" i="14"/>
  <c r="L647" i="14" s="1"/>
  <c r="L646" i="14" s="1"/>
  <c r="L645" i="14" s="1"/>
  <c r="L644" i="14" s="1"/>
  <c r="H693" i="14"/>
  <c r="L694" i="14"/>
  <c r="L693" i="14" s="1"/>
  <c r="L704" i="14"/>
  <c r="L703" i="14" s="1"/>
  <c r="L702" i="14" s="1"/>
  <c r="L701" i="14" s="1"/>
  <c r="H752" i="14"/>
  <c r="L753" i="14"/>
  <c r="L752" i="14" s="1"/>
  <c r="H764" i="14"/>
  <c r="L765" i="14"/>
  <c r="L764" i="14" s="1"/>
  <c r="H796" i="14"/>
  <c r="L797" i="14"/>
  <c r="L796" i="14" s="1"/>
  <c r="H815" i="14"/>
  <c r="H814" i="14" s="1"/>
  <c r="H813" i="14" s="1"/>
  <c r="H812" i="14" s="1"/>
  <c r="H806" i="14" s="1"/>
  <c r="L816" i="14"/>
  <c r="L815" i="14" s="1"/>
  <c r="L814" i="14" s="1"/>
  <c r="L813" i="14" s="1"/>
  <c r="L812" i="14" s="1"/>
  <c r="H886" i="14"/>
  <c r="H885" i="14" s="1"/>
  <c r="H884" i="14" s="1"/>
  <c r="H883" i="14" s="1"/>
  <c r="H882" i="14" s="1"/>
  <c r="L887" i="14"/>
  <c r="L886" i="14" s="1"/>
  <c r="L885" i="14" s="1"/>
  <c r="L884" i="14" s="1"/>
  <c r="L883" i="14" s="1"/>
  <c r="L882" i="14" s="1"/>
  <c r="H926" i="14"/>
  <c r="L927" i="14"/>
  <c r="L926" i="14" s="1"/>
  <c r="H952" i="14"/>
  <c r="L953" i="14"/>
  <c r="L952" i="14" s="1"/>
  <c r="H996" i="14"/>
  <c r="L997" i="14"/>
  <c r="L996" i="14" s="1"/>
  <c r="H1006" i="14"/>
  <c r="L1007" i="14"/>
  <c r="L1006" i="14" s="1"/>
  <c r="H1023" i="14"/>
  <c r="H1019" i="14" s="1"/>
  <c r="H1018" i="14" s="1"/>
  <c r="L1024" i="14"/>
  <c r="L1023" i="14" s="1"/>
  <c r="L1019" i="14" s="1"/>
  <c r="L1018" i="14" s="1"/>
  <c r="H1031" i="14"/>
  <c r="L1032" i="14"/>
  <c r="L1031" i="14" s="1"/>
  <c r="H1043" i="14"/>
  <c r="H1042" i="14" s="1"/>
  <c r="L1044" i="14"/>
  <c r="L1043" i="14" s="1"/>
  <c r="L1042" i="14" s="1"/>
  <c r="H1070" i="14"/>
  <c r="H1069" i="14" s="1"/>
  <c r="H1068" i="14" s="1"/>
  <c r="H1067" i="14" s="1"/>
  <c r="L1071" i="14"/>
  <c r="L1070" i="14" s="1"/>
  <c r="L1069" i="14" s="1"/>
  <c r="L1068" i="14" s="1"/>
  <c r="L1067" i="14" s="1"/>
  <c r="H1096" i="14"/>
  <c r="H1095" i="14" s="1"/>
  <c r="H1094" i="14" s="1"/>
  <c r="H1093" i="14" s="1"/>
  <c r="L1097" i="14"/>
  <c r="L1096" i="14" s="1"/>
  <c r="L1095" i="14" s="1"/>
  <c r="L1094" i="14" s="1"/>
  <c r="L1093" i="14" s="1"/>
  <c r="H1144" i="14"/>
  <c r="H1143" i="14" s="1"/>
  <c r="H1142" i="14" s="1"/>
  <c r="L1145" i="14"/>
  <c r="L1144" i="14" s="1"/>
  <c r="L1143" i="14" s="1"/>
  <c r="L1142" i="14" s="1"/>
  <c r="L1172" i="14"/>
  <c r="H1197" i="14"/>
  <c r="H1196" i="14" s="1"/>
  <c r="H1195" i="14" s="1"/>
  <c r="L1198" i="14"/>
  <c r="L1197" i="14" s="1"/>
  <c r="L1196" i="14" s="1"/>
  <c r="L1195" i="14" s="1"/>
  <c r="H196" i="14"/>
  <c r="L197" i="14"/>
  <c r="L196" i="14" s="1"/>
  <c r="L1036" i="14"/>
  <c r="L1035" i="14" s="1"/>
  <c r="H954" i="14"/>
  <c r="L955" i="14"/>
  <c r="L954" i="14" s="1"/>
  <c r="N220" i="14"/>
  <c r="G761" i="14"/>
  <c r="G760" i="14" s="1"/>
  <c r="G759" i="14" s="1"/>
  <c r="S1016" i="14"/>
  <c r="H728" i="14"/>
  <c r="H727" i="14" s="1"/>
  <c r="H726" i="14" s="1"/>
  <c r="H725" i="14" s="1"/>
  <c r="H724" i="14" s="1"/>
  <c r="H723" i="14" s="1"/>
  <c r="O314" i="14"/>
  <c r="H267" i="14"/>
  <c r="H704" i="14"/>
  <c r="H703" i="14" s="1"/>
  <c r="H702" i="14" s="1"/>
  <c r="H701" i="14" s="1"/>
  <c r="S968" i="14"/>
  <c r="S967" i="14" s="1"/>
  <c r="S966" i="14" s="1"/>
  <c r="N336" i="14"/>
  <c r="N335" i="14" s="1"/>
  <c r="N334" i="14" s="1"/>
  <c r="G1137" i="14"/>
  <c r="G1136" i="14" s="1"/>
  <c r="G1135" i="14" s="1"/>
  <c r="G1134" i="14" s="1"/>
  <c r="S839" i="14"/>
  <c r="S828" i="14" s="1"/>
  <c r="S827" i="14" s="1"/>
  <c r="S336" i="14"/>
  <c r="S335" i="14" s="1"/>
  <c r="S334" i="14" s="1"/>
  <c r="N1166" i="14"/>
  <c r="N1155" i="14" s="1"/>
  <c r="N33" i="14"/>
  <c r="O11" i="17"/>
  <c r="O608" i="17" s="1"/>
  <c r="O641" i="17" s="1"/>
  <c r="O645" i="17" s="1"/>
  <c r="G871" i="14"/>
  <c r="G870" i="14" s="1"/>
  <c r="G869" i="14" s="1"/>
  <c r="G868" i="14" s="1"/>
  <c r="G867" i="14" s="1"/>
  <c r="G846" i="14"/>
  <c r="H37" i="14"/>
  <c r="H193" i="14"/>
  <c r="H344" i="14"/>
  <c r="H831" i="14"/>
  <c r="T643" i="14"/>
  <c r="T846" i="14"/>
  <c r="T839" i="14" s="1"/>
  <c r="N381" i="14"/>
  <c r="N380" i="14" s="1"/>
  <c r="N367" i="14" s="1"/>
  <c r="G50" i="14"/>
  <c r="G49" i="14" s="1"/>
  <c r="G48" i="14" s="1"/>
  <c r="G751" i="14"/>
  <c r="G747" i="14" s="1"/>
  <c r="G1169" i="14"/>
  <c r="G1168" i="14" s="1"/>
  <c r="G1167" i="14" s="1"/>
  <c r="S1085" i="14"/>
  <c r="S1046" i="14" s="1"/>
  <c r="G783" i="14"/>
  <c r="G779" i="14" s="1"/>
  <c r="H270" i="14"/>
  <c r="H338" i="14"/>
  <c r="G769" i="14"/>
  <c r="G768" i="14" s="1"/>
  <c r="G840" i="14"/>
  <c r="G1159" i="14"/>
  <c r="G1158" i="14" s="1"/>
  <c r="G1157" i="14" s="1"/>
  <c r="G1156" i="14" s="1"/>
  <c r="H127" i="14"/>
  <c r="H200" i="14"/>
  <c r="H199" i="14" s="1"/>
  <c r="H198" i="14" s="1"/>
  <c r="H860" i="14"/>
  <c r="H859" i="14" s="1"/>
  <c r="H872" i="14"/>
  <c r="H1036" i="14"/>
  <c r="H1035" i="14" s="1"/>
  <c r="H1160" i="14"/>
  <c r="H1172" i="14"/>
  <c r="N313" i="14"/>
  <c r="N308" i="14" s="1"/>
  <c r="N307" i="14" s="1"/>
  <c r="S1166" i="14"/>
  <c r="S1155" i="14" s="1"/>
  <c r="S733" i="14"/>
  <c r="S732" i="14" s="1"/>
  <c r="S767" i="14"/>
  <c r="S766" i="14" s="1"/>
  <c r="H921" i="14"/>
  <c r="H920" i="14" s="1"/>
  <c r="H1103" i="14"/>
  <c r="G830" i="14"/>
  <c r="G829" i="14" s="1"/>
  <c r="N1085" i="14"/>
  <c r="N1046" i="14" s="1"/>
  <c r="N1016" i="14"/>
  <c r="S381" i="14"/>
  <c r="S380" i="14" s="1"/>
  <c r="S367" i="14" s="1"/>
  <c r="T314" i="14"/>
  <c r="O70" i="14"/>
  <c r="O69" i="14" s="1"/>
  <c r="O68" i="14" s="1"/>
  <c r="O62" i="14" s="1"/>
  <c r="G414" i="14"/>
  <c r="G1034" i="14"/>
  <c r="G1033" i="14" s="1"/>
  <c r="N176" i="14"/>
  <c r="N928" i="14"/>
  <c r="N733" i="14"/>
  <c r="N732" i="14" s="1"/>
  <c r="N968" i="14"/>
  <c r="N967" i="14" s="1"/>
  <c r="N966" i="14" s="1"/>
  <c r="G992" i="14"/>
  <c r="G991" i="14" s="1"/>
  <c r="G950" i="14"/>
  <c r="G949" i="14" s="1"/>
  <c r="G948" i="14" s="1"/>
  <c r="S588" i="14"/>
  <c r="S569" i="14" s="1"/>
  <c r="S176" i="14"/>
  <c r="T70" i="14"/>
  <c r="T69" i="14" s="1"/>
  <c r="T68" i="14" s="1"/>
  <c r="T62" i="14" s="1"/>
  <c r="G735" i="14"/>
  <c r="G734" i="14" s="1"/>
  <c r="G1019" i="14"/>
  <c r="G1018" i="14" s="1"/>
  <c r="H18" i="14"/>
  <c r="H71" i="14"/>
  <c r="H82" i="14"/>
  <c r="H250" i="14"/>
  <c r="H249" i="14" s="1"/>
  <c r="H248" i="14" s="1"/>
  <c r="H247" i="14" s="1"/>
  <c r="H246" i="14" s="1"/>
  <c r="H319" i="14"/>
  <c r="H1150" i="14"/>
  <c r="H1149" i="14" s="1"/>
  <c r="H1148" i="14" s="1"/>
  <c r="H1147" i="14" s="1"/>
  <c r="H1146" i="14" s="1"/>
  <c r="H1178" i="14"/>
  <c r="H1177" i="14" s="1"/>
  <c r="H1176" i="14" s="1"/>
  <c r="H1183" i="14"/>
  <c r="H1182" i="14" s="1"/>
  <c r="H1181" i="14" s="1"/>
  <c r="G36" i="14"/>
  <c r="G35" i="14" s="1"/>
  <c r="G34" i="14" s="1"/>
  <c r="G329" i="14"/>
  <c r="G396" i="14"/>
  <c r="G479" i="14"/>
  <c r="G476" i="14" s="1"/>
  <c r="G475" i="14" s="1"/>
  <c r="G474" i="14" s="1"/>
  <c r="G607" i="14"/>
  <c r="G606" i="14" s="1"/>
  <c r="G605" i="14" s="1"/>
  <c r="G898" i="14"/>
  <c r="G897" i="14" s="1"/>
  <c r="G896" i="14" s="1"/>
  <c r="G895" i="14" s="1"/>
  <c r="G888" i="14" s="1"/>
  <c r="G976" i="14"/>
  <c r="H849" i="14"/>
  <c r="H1027" i="14"/>
  <c r="S33" i="14"/>
  <c r="N839" i="14"/>
  <c r="N828" i="14" s="1"/>
  <c r="N827" i="14" s="1"/>
  <c r="N150" i="14"/>
  <c r="N144" i="14" s="1"/>
  <c r="N106" i="14" s="1"/>
  <c r="N57" i="14" s="1"/>
  <c r="G1003" i="14"/>
  <c r="G1002" i="14" s="1"/>
  <c r="G1026" i="14"/>
  <c r="G1025" i="14" s="1"/>
  <c r="H85" i="14"/>
  <c r="H185" i="14"/>
  <c r="H184" i="14" s="1"/>
  <c r="H183" i="14" s="1"/>
  <c r="H648" i="14"/>
  <c r="H647" i="14" s="1"/>
  <c r="H646" i="14" s="1"/>
  <c r="H645" i="14" s="1"/>
  <c r="H644" i="14" s="1"/>
  <c r="N588" i="14"/>
  <c r="N569" i="14" s="1"/>
  <c r="G497" i="14"/>
  <c r="G489" i="14" s="1"/>
  <c r="G488" i="14" s="1"/>
  <c r="G487" i="14" s="1"/>
  <c r="T642" i="14"/>
  <c r="O642" i="14"/>
  <c r="O643" i="14"/>
  <c r="N767" i="14"/>
  <c r="N766" i="14" s="1"/>
  <c r="G15" i="14"/>
  <c r="G14" i="14" s="1"/>
  <c r="G13" i="14" s="1"/>
  <c r="G12" i="14" s="1"/>
  <c r="G237" i="14"/>
  <c r="G236" i="14" s="1"/>
  <c r="G466" i="14"/>
  <c r="G465" i="14" s="1"/>
  <c r="G464" i="14" s="1"/>
  <c r="G463" i="14" s="1"/>
  <c r="G529" i="14"/>
  <c r="G528" i="14" s="1"/>
  <c r="G523" i="14" s="1"/>
  <c r="G512" i="14" s="1"/>
  <c r="G108" i="14"/>
  <c r="G107" i="14" s="1"/>
  <c r="G391" i="14"/>
  <c r="G806" i="14"/>
  <c r="G192" i="14"/>
  <c r="G191" i="14" s="1"/>
  <c r="G190" i="14" s="1"/>
  <c r="G189" i="14" s="1"/>
  <c r="G1175" i="14"/>
  <c r="G1194" i="14"/>
  <c r="G1193" i="14" s="1"/>
  <c r="G1192" i="14" s="1"/>
  <c r="G981" i="14"/>
  <c r="G969" i="14"/>
  <c r="G858" i="14"/>
  <c r="G857" i="14" s="1"/>
  <c r="G690" i="14"/>
  <c r="G686" i="14" s="1"/>
  <c r="G685" i="14" s="1"/>
  <c r="G684" i="14" s="1"/>
  <c r="G675" i="14" s="1"/>
  <c r="G674" i="14" s="1"/>
  <c r="G620" i="14"/>
  <c r="G619" i="14" s="1"/>
  <c r="G618" i="14" s="1"/>
  <c r="G617" i="14" s="1"/>
  <c r="G616" i="14" s="1"/>
  <c r="G448" i="14"/>
  <c r="G447" i="14" s="1"/>
  <c r="G382" i="14"/>
  <c r="G343" i="14"/>
  <c r="G314" i="14"/>
  <c r="G292" i="14"/>
  <c r="G291" i="14" s="1"/>
  <c r="G263" i="14"/>
  <c r="G255" i="14" s="1"/>
  <c r="G254" i="14" s="1"/>
  <c r="G253" i="14" s="1"/>
  <c r="G223" i="14"/>
  <c r="G222" i="14" s="1"/>
  <c r="G221" i="14" s="1"/>
  <c r="G229" i="14"/>
  <c r="G228" i="14" s="1"/>
  <c r="G207" i="14"/>
  <c r="G206" i="14" s="1"/>
  <c r="G205" i="14" s="1"/>
  <c r="G204" i="14" s="1"/>
  <c r="G178" i="14"/>
  <c r="G177" i="14" s="1"/>
  <c r="G162" i="14"/>
  <c r="G151" i="14"/>
  <c r="G126" i="14"/>
  <c r="G125" i="14" s="1"/>
  <c r="G124" i="14" s="1"/>
  <c r="G70" i="14"/>
  <c r="G69" i="14" s="1"/>
  <c r="G68" i="14" s="1"/>
  <c r="G62" i="14" s="1"/>
  <c r="G642" i="14"/>
  <c r="G643" i="14"/>
  <c r="G1061" i="14"/>
  <c r="G1054" i="14" s="1"/>
  <c r="G930" i="14"/>
  <c r="G929" i="14" s="1"/>
  <c r="G1100" i="14"/>
  <c r="G1099" i="14" s="1"/>
  <c r="G1098" i="14" s="1"/>
  <c r="G1092" i="14" s="1"/>
  <c r="G919" i="14"/>
  <c r="G918" i="14" s="1"/>
  <c r="G917" i="14" s="1"/>
  <c r="G916" i="14" s="1"/>
  <c r="M344" i="14"/>
  <c r="M343" i="14" s="1"/>
  <c r="R344" i="14"/>
  <c r="R343" i="14" s="1"/>
  <c r="F344" i="14"/>
  <c r="M341" i="14"/>
  <c r="R341" i="14"/>
  <c r="F341" i="14"/>
  <c r="M37" i="14"/>
  <c r="R37" i="14"/>
  <c r="F37" i="14"/>
  <c r="M160" i="14"/>
  <c r="R160" i="14"/>
  <c r="F160" i="14"/>
  <c r="I349" i="17"/>
  <c r="N349" i="17"/>
  <c r="D349" i="17"/>
  <c r="I352" i="17"/>
  <c r="I351" i="17" s="1"/>
  <c r="N352" i="17"/>
  <c r="N351" i="17" s="1"/>
  <c r="D352" i="17"/>
  <c r="I586" i="17"/>
  <c r="N586" i="17"/>
  <c r="D586" i="17"/>
  <c r="H620" i="14" l="1"/>
  <c r="L620" i="14"/>
  <c r="L619" i="14" s="1"/>
  <c r="L618" i="14" s="1"/>
  <c r="L617" i="14" s="1"/>
  <c r="L616" i="14" s="1"/>
  <c r="J608" i="17"/>
  <c r="J641" i="17" s="1"/>
  <c r="J645" i="17" s="1"/>
  <c r="L951" i="14"/>
  <c r="L950" i="14" s="1"/>
  <c r="H951" i="14"/>
  <c r="H950" i="14" s="1"/>
  <c r="H898" i="14"/>
  <c r="H619" i="14"/>
  <c r="H618" i="14" s="1"/>
  <c r="H617" i="14" s="1"/>
  <c r="H616" i="14" s="1"/>
  <c r="L898" i="14"/>
  <c r="L897" i="14" s="1"/>
  <c r="L896" i="14" s="1"/>
  <c r="L895" i="14" s="1"/>
  <c r="L888" i="14" s="1"/>
  <c r="L192" i="14"/>
  <c r="L191" i="14" s="1"/>
  <c r="H529" i="14"/>
  <c r="H528" i="14" s="1"/>
  <c r="H523" i="14" s="1"/>
  <c r="H512" i="14" s="1"/>
  <c r="H783" i="14"/>
  <c r="O1017" i="14"/>
  <c r="O1016" i="14" s="1"/>
  <c r="L751" i="14"/>
  <c r="Q220" i="14"/>
  <c r="O336" i="14"/>
  <c r="O335" i="14" s="1"/>
  <c r="O334" i="14" s="1"/>
  <c r="T313" i="14"/>
  <c r="T308" i="14" s="1"/>
  <c r="T307" i="14" s="1"/>
  <c r="L783" i="14"/>
  <c r="H751" i="14"/>
  <c r="O839" i="14"/>
  <c r="T486" i="14"/>
  <c r="L343" i="14"/>
  <c r="L126" i="14"/>
  <c r="L125" i="14" s="1"/>
  <c r="L124" i="14" s="1"/>
  <c r="V486" i="14"/>
  <c r="L969" i="14"/>
  <c r="Q486" i="14"/>
  <c r="V255" i="14"/>
  <c r="V254" i="14" s="1"/>
  <c r="V253" i="14" s="1"/>
  <c r="O1085" i="14"/>
  <c r="O1046" i="14" s="1"/>
  <c r="O255" i="14"/>
  <c r="O254" i="14" s="1"/>
  <c r="O253" i="14" s="1"/>
  <c r="T255" i="14"/>
  <c r="T254" i="14" s="1"/>
  <c r="T253" i="14" s="1"/>
  <c r="T219" i="14" s="1"/>
  <c r="L1034" i="14"/>
  <c r="L1033" i="14" s="1"/>
  <c r="L919" i="14"/>
  <c r="L918" i="14" s="1"/>
  <c r="L917" i="14" s="1"/>
  <c r="L916" i="14" s="1"/>
  <c r="T33" i="14"/>
  <c r="O220" i="14"/>
  <c r="H976" i="14"/>
  <c r="L536" i="14"/>
  <c r="L535" i="14" s="1"/>
  <c r="L534" i="14" s="1"/>
  <c r="H536" i="14"/>
  <c r="H535" i="14" s="1"/>
  <c r="H534" i="14" s="1"/>
  <c r="L871" i="14"/>
  <c r="L870" i="14" s="1"/>
  <c r="L869" i="14" s="1"/>
  <c r="L868" i="14" s="1"/>
  <c r="L867" i="14" s="1"/>
  <c r="V839" i="14"/>
  <c r="G336" i="14"/>
  <c r="G335" i="14" s="1"/>
  <c r="G334" i="14" s="1"/>
  <c r="L396" i="14"/>
  <c r="O512" i="14"/>
  <c r="O486" i="14" s="1"/>
  <c r="O313" i="14"/>
  <c r="O308" i="14" s="1"/>
  <c r="O307" i="14" s="1"/>
  <c r="L1175" i="14"/>
  <c r="V150" i="14"/>
  <c r="V144" i="14" s="1"/>
  <c r="V106" i="14" s="1"/>
  <c r="V57" i="14" s="1"/>
  <c r="T828" i="14"/>
  <c r="T827" i="14" s="1"/>
  <c r="Q476" i="14"/>
  <c r="Q475" i="14" s="1"/>
  <c r="Q474" i="14" s="1"/>
  <c r="Q462" i="14" s="1"/>
  <c r="Q1166" i="14"/>
  <c r="Q1155" i="14" s="1"/>
  <c r="T476" i="14"/>
  <c r="T475" i="14" s="1"/>
  <c r="T474" i="14" s="1"/>
  <c r="T462" i="14" s="1"/>
  <c r="V476" i="14"/>
  <c r="V475" i="14" s="1"/>
  <c r="V474" i="14" s="1"/>
  <c r="V462" i="14" s="1"/>
  <c r="O476" i="14"/>
  <c r="O475" i="14" s="1"/>
  <c r="O474" i="14" s="1"/>
  <c r="O462" i="14" s="1"/>
  <c r="O1166" i="14"/>
  <c r="O1155" i="14" s="1"/>
  <c r="V588" i="14"/>
  <c r="V569" i="14" s="1"/>
  <c r="T588" i="14"/>
  <c r="T569" i="14" s="1"/>
  <c r="L1026" i="14"/>
  <c r="L1025" i="14" s="1"/>
  <c r="L1017" i="14" s="1"/>
  <c r="H969" i="14"/>
  <c r="O33" i="14"/>
  <c r="T150" i="14"/>
  <c r="T144" i="14" s="1"/>
  <c r="T106" i="14" s="1"/>
  <c r="T57" i="14" s="1"/>
  <c r="T1017" i="14"/>
  <c r="T1016" i="14" s="1"/>
  <c r="Q255" i="14"/>
  <c r="Q254" i="14" s="1"/>
  <c r="Q253" i="14" s="1"/>
  <c r="L421" i="14"/>
  <c r="H421" i="14"/>
  <c r="V828" i="14"/>
  <c r="V827" i="14" s="1"/>
  <c r="H396" i="14"/>
  <c r="L263" i="14"/>
  <c r="O588" i="14"/>
  <c r="O569" i="14" s="1"/>
  <c r="H414" i="14"/>
  <c r="H930" i="14"/>
  <c r="H929" i="14" s="1"/>
  <c r="O968" i="14"/>
  <c r="O967" i="14" s="1"/>
  <c r="O966" i="14" s="1"/>
  <c r="V33" i="14"/>
  <c r="L190" i="14"/>
  <c r="L189" i="14" s="1"/>
  <c r="V220" i="14"/>
  <c r="H292" i="14"/>
  <c r="H291" i="14" s="1"/>
  <c r="H263" i="14"/>
  <c r="H192" i="14"/>
  <c r="H191" i="14" s="1"/>
  <c r="H190" i="14" s="1"/>
  <c r="H189" i="14" s="1"/>
  <c r="Q150" i="14"/>
  <c r="Q144" i="14" s="1"/>
  <c r="Q106" i="14" s="1"/>
  <c r="Q57" i="14" s="1"/>
  <c r="Q968" i="14"/>
  <c r="Q967" i="14" s="1"/>
  <c r="Q966" i="14" s="1"/>
  <c r="V313" i="14"/>
  <c r="V308" i="14" s="1"/>
  <c r="V307" i="14" s="1"/>
  <c r="T381" i="14"/>
  <c r="T380" i="14" s="1"/>
  <c r="T367" i="14" s="1"/>
  <c r="T1085" i="14"/>
  <c r="T1046" i="14" s="1"/>
  <c r="O150" i="14"/>
  <c r="O144" i="14" s="1"/>
  <c r="O106" i="14" s="1"/>
  <c r="O57" i="14" s="1"/>
  <c r="T336" i="14"/>
  <c r="T335" i="14" s="1"/>
  <c r="T334" i="14" s="1"/>
  <c r="H830" i="14"/>
  <c r="H829" i="14" s="1"/>
  <c r="H1194" i="14"/>
  <c r="H1193" i="14" s="1"/>
  <c r="H1192" i="14" s="1"/>
  <c r="H1137" i="14"/>
  <c r="H1136" i="14" s="1"/>
  <c r="H1135" i="14" s="1"/>
  <c r="H1134" i="14" s="1"/>
  <c r="V1166" i="14"/>
  <c r="V1155" i="14" s="1"/>
  <c r="Q336" i="14"/>
  <c r="Q335" i="14" s="1"/>
  <c r="Q334" i="14" s="1"/>
  <c r="T968" i="14"/>
  <c r="T967" i="14" s="1"/>
  <c r="T966" i="14" s="1"/>
  <c r="H643" i="14"/>
  <c r="H761" i="14"/>
  <c r="H760" i="14" s="1"/>
  <c r="H759" i="14" s="1"/>
  <c r="H840" i="14"/>
  <c r="O381" i="14"/>
  <c r="O380" i="14" s="1"/>
  <c r="O176" i="14"/>
  <c r="H1169" i="14"/>
  <c r="H1168" i="14" s="1"/>
  <c r="H1167" i="14" s="1"/>
  <c r="G33" i="14"/>
  <c r="H329" i="14"/>
  <c r="T1166" i="14"/>
  <c r="T1154" i="14" s="1"/>
  <c r="H769" i="14"/>
  <c r="H768" i="14" s="1"/>
  <c r="V336" i="14"/>
  <c r="V335" i="14" s="1"/>
  <c r="V334" i="14" s="1"/>
  <c r="S219" i="14"/>
  <c r="V176" i="14"/>
  <c r="N219" i="14"/>
  <c r="T176" i="14"/>
  <c r="H237" i="14"/>
  <c r="H236" i="14" s="1"/>
  <c r="H178" i="14"/>
  <c r="H177" i="14" s="1"/>
  <c r="V1085" i="14"/>
  <c r="V1046" i="14" s="1"/>
  <c r="L178" i="14"/>
  <c r="L177" i="14" s="1"/>
  <c r="H108" i="14"/>
  <c r="H107" i="14" s="1"/>
  <c r="H1061" i="14"/>
  <c r="H1054" i="14" s="1"/>
  <c r="H735" i="14"/>
  <c r="H734" i="14" s="1"/>
  <c r="H605" i="14"/>
  <c r="Q588" i="14"/>
  <c r="Q569" i="14" s="1"/>
  <c r="H846" i="14"/>
  <c r="L1169" i="14"/>
  <c r="L1168" i="14" s="1"/>
  <c r="L1167" i="14" s="1"/>
  <c r="L858" i="14"/>
  <c r="L857" i="14" s="1"/>
  <c r="Q1085" i="14"/>
  <c r="Q1046" i="14" s="1"/>
  <c r="O828" i="14"/>
  <c r="O827" i="14" s="1"/>
  <c r="H690" i="14"/>
  <c r="H686" i="14" s="1"/>
  <c r="H685" i="14" s="1"/>
  <c r="H684" i="14" s="1"/>
  <c r="H675" i="14" s="1"/>
  <c r="L329" i="14"/>
  <c r="Q381" i="14"/>
  <c r="Q380" i="14" s="1"/>
  <c r="Q367" i="14" s="1"/>
  <c r="H1159" i="14"/>
  <c r="H1158" i="14" s="1"/>
  <c r="H1157" i="14" s="1"/>
  <c r="H1156" i="14" s="1"/>
  <c r="L1194" i="14"/>
  <c r="L1193" i="14" s="1"/>
  <c r="L1192" i="14" s="1"/>
  <c r="Q839" i="14"/>
  <c r="Q828" i="14" s="1"/>
  <c r="Q827" i="14" s="1"/>
  <c r="Q33" i="14"/>
  <c r="L108" i="14"/>
  <c r="L107" i="14" s="1"/>
  <c r="H871" i="14"/>
  <c r="H870" i="14" s="1"/>
  <c r="H869" i="14" s="1"/>
  <c r="H868" i="14" s="1"/>
  <c r="H867" i="14" s="1"/>
  <c r="H337" i="14"/>
  <c r="L846" i="14"/>
  <c r="L839" i="14" s="1"/>
  <c r="Q176" i="14"/>
  <c r="V381" i="14"/>
  <c r="V380" i="14" s="1"/>
  <c r="V367" i="14" s="1"/>
  <c r="V968" i="14"/>
  <c r="V967" i="14" s="1"/>
  <c r="V966" i="14" s="1"/>
  <c r="H981" i="14"/>
  <c r="Q1016" i="14"/>
  <c r="V1016" i="14"/>
  <c r="L447" i="14"/>
  <c r="L735" i="14"/>
  <c r="L734" i="14" s="1"/>
  <c r="L1159" i="14"/>
  <c r="L1158" i="14" s="1"/>
  <c r="L1157" i="14" s="1"/>
  <c r="L1156" i="14" s="1"/>
  <c r="H919" i="14"/>
  <c r="H918" i="14" s="1"/>
  <c r="H917" i="14" s="1"/>
  <c r="H916" i="14" s="1"/>
  <c r="L830" i="14"/>
  <c r="L829" i="14" s="1"/>
  <c r="H448" i="14"/>
  <c r="H447" i="14" s="1"/>
  <c r="H207" i="14"/>
  <c r="H206" i="14" s="1"/>
  <c r="H205" i="14" s="1"/>
  <c r="H204" i="14" s="1"/>
  <c r="L690" i="14"/>
  <c r="L686" i="14" s="1"/>
  <c r="L685" i="14" s="1"/>
  <c r="L684" i="14" s="1"/>
  <c r="L675" i="14" s="1"/>
  <c r="H466" i="14"/>
  <c r="H465" i="14" s="1"/>
  <c r="H464" i="14" s="1"/>
  <c r="H463" i="14" s="1"/>
  <c r="H162" i="14"/>
  <c r="L50" i="14"/>
  <c r="L49" i="14" s="1"/>
  <c r="L48" i="14" s="1"/>
  <c r="L992" i="14"/>
  <c r="L991" i="14" s="1"/>
  <c r="H497" i="14"/>
  <c r="H489" i="14" s="1"/>
  <c r="H488" i="14" s="1"/>
  <c r="H487" i="14" s="1"/>
  <c r="L1061" i="14"/>
  <c r="L1054" i="14" s="1"/>
  <c r="H992" i="14"/>
  <c r="H991" i="14" s="1"/>
  <c r="H479" i="14"/>
  <c r="H476" i="14" s="1"/>
  <c r="H475" i="14" s="1"/>
  <c r="H474" i="14" s="1"/>
  <c r="H391" i="14"/>
  <c r="H50" i="14"/>
  <c r="H49" i="14" s="1"/>
  <c r="H48" i="14" s="1"/>
  <c r="L229" i="14"/>
  <c r="L228" i="14" s="1"/>
  <c r="H151" i="14"/>
  <c r="L607" i="14"/>
  <c r="L606" i="14" s="1"/>
  <c r="L605" i="14" s="1"/>
  <c r="H1003" i="14"/>
  <c r="H1002" i="14" s="1"/>
  <c r="H382" i="14"/>
  <c r="H229" i="14"/>
  <c r="H228" i="14" s="1"/>
  <c r="H220" i="14" s="1"/>
  <c r="H1026" i="14"/>
  <c r="H1025" i="14" s="1"/>
  <c r="H1017" i="14" s="1"/>
  <c r="H36" i="14"/>
  <c r="H35" i="14" s="1"/>
  <c r="H34" i="14" s="1"/>
  <c r="L337" i="14"/>
  <c r="H897" i="14"/>
  <c r="H896" i="14" s="1"/>
  <c r="H895" i="14" s="1"/>
  <c r="H888" i="14" s="1"/>
  <c r="L414" i="14"/>
  <c r="L642" i="14"/>
  <c r="L643" i="14"/>
  <c r="L761" i="14"/>
  <c r="L760" i="14" s="1"/>
  <c r="L759" i="14" s="1"/>
  <c r="L479" i="14"/>
  <c r="H642" i="14"/>
  <c r="H15" i="14"/>
  <c r="H14" i="14" s="1"/>
  <c r="H13" i="14" s="1"/>
  <c r="H12" i="14" s="1"/>
  <c r="H1034" i="14"/>
  <c r="H1033" i="14" s="1"/>
  <c r="L981" i="14"/>
  <c r="L207" i="14"/>
  <c r="L206" i="14" s="1"/>
  <c r="L205" i="14" s="1"/>
  <c r="L204" i="14" s="1"/>
  <c r="L497" i="14"/>
  <c r="L489" i="14" s="1"/>
  <c r="L488" i="14" s="1"/>
  <c r="L487" i="14" s="1"/>
  <c r="L411" i="14"/>
  <c r="L407" i="14"/>
  <c r="L151" i="14"/>
  <c r="H343" i="14"/>
  <c r="S731" i="14"/>
  <c r="S722" i="14" s="1"/>
  <c r="L806" i="14"/>
  <c r="L223" i="14"/>
  <c r="L222" i="14" s="1"/>
  <c r="L221" i="14" s="1"/>
  <c r="L1137" i="14"/>
  <c r="L1136" i="14" s="1"/>
  <c r="L1135" i="14" s="1"/>
  <c r="L1134" i="14" s="1"/>
  <c r="L291" i="14"/>
  <c r="L36" i="14"/>
  <c r="L35" i="14" s="1"/>
  <c r="L34" i="14" s="1"/>
  <c r="L237" i="14"/>
  <c r="L236" i="14" s="1"/>
  <c r="L523" i="14"/>
  <c r="L512" i="14" s="1"/>
  <c r="H126" i="14"/>
  <c r="H125" i="14" s="1"/>
  <c r="H124" i="14" s="1"/>
  <c r="L314" i="14"/>
  <c r="L391" i="14"/>
  <c r="H858" i="14"/>
  <c r="H857" i="14" s="1"/>
  <c r="L1003" i="14"/>
  <c r="L1002" i="14" s="1"/>
  <c r="L466" i="14"/>
  <c r="L465" i="14" s="1"/>
  <c r="L464" i="14" s="1"/>
  <c r="L463" i="14" s="1"/>
  <c r="L15" i="14"/>
  <c r="L14" i="14" s="1"/>
  <c r="L13" i="14" s="1"/>
  <c r="L12" i="14" s="1"/>
  <c r="L162" i="14"/>
  <c r="L70" i="14"/>
  <c r="L69" i="14" s="1"/>
  <c r="L68" i="14" s="1"/>
  <c r="L62" i="14" s="1"/>
  <c r="L382" i="14"/>
  <c r="G1017" i="14"/>
  <c r="G1016" i="14" s="1"/>
  <c r="S306" i="14"/>
  <c r="S965" i="14"/>
  <c r="S908" i="14" s="1"/>
  <c r="G1166" i="14"/>
  <c r="G1155" i="14" s="1"/>
  <c r="N1154" i="14"/>
  <c r="H314" i="14"/>
  <c r="G839" i="14"/>
  <c r="G828" i="14" s="1"/>
  <c r="G827" i="14" s="1"/>
  <c r="N306" i="14"/>
  <c r="N731" i="14"/>
  <c r="N722" i="14" s="1"/>
  <c r="H1175" i="14"/>
  <c r="N965" i="14"/>
  <c r="N908" i="14" s="1"/>
  <c r="S1154" i="14"/>
  <c r="G928" i="14"/>
  <c r="G313" i="14"/>
  <c r="G308" i="14" s="1"/>
  <c r="G307" i="14" s="1"/>
  <c r="G968" i="14"/>
  <c r="G967" i="14" s="1"/>
  <c r="G966" i="14" s="1"/>
  <c r="G767" i="14"/>
  <c r="G766" i="14" s="1"/>
  <c r="H70" i="14"/>
  <c r="H69" i="14" s="1"/>
  <c r="H68" i="14" s="1"/>
  <c r="H62" i="14" s="1"/>
  <c r="G381" i="14"/>
  <c r="G380" i="14" s="1"/>
  <c r="G367" i="14" s="1"/>
  <c r="G462" i="14"/>
  <c r="G150" i="14"/>
  <c r="G144" i="14" s="1"/>
  <c r="G106" i="14" s="1"/>
  <c r="G57" i="14" s="1"/>
  <c r="G733" i="14"/>
  <c r="G732" i="14" s="1"/>
  <c r="G486" i="14"/>
  <c r="G176" i="14"/>
  <c r="G1085" i="14"/>
  <c r="G1046" i="14" s="1"/>
  <c r="G588" i="14"/>
  <c r="G569" i="14" s="1"/>
  <c r="G220" i="14"/>
  <c r="G219" i="14" s="1"/>
  <c r="R411" i="14"/>
  <c r="M411" i="14"/>
  <c r="F411" i="14"/>
  <c r="F419" i="14"/>
  <c r="I626" i="17"/>
  <c r="N626" i="17"/>
  <c r="D626" i="17"/>
  <c r="D449" i="17"/>
  <c r="O965" i="14" l="1"/>
  <c r="V219" i="14"/>
  <c r="Q219" i="14"/>
  <c r="O1154" i="14"/>
  <c r="L1166" i="14"/>
  <c r="L1154" i="14" s="1"/>
  <c r="H486" i="14"/>
  <c r="L486" i="14"/>
  <c r="Q1154" i="14"/>
  <c r="L1016" i="14"/>
  <c r="O219" i="14"/>
  <c r="V1154" i="14"/>
  <c r="T965" i="14"/>
  <c r="H968" i="14"/>
  <c r="H967" i="14" s="1"/>
  <c r="H966" i="14" s="1"/>
  <c r="H1166" i="14"/>
  <c r="H1154" i="14" s="1"/>
  <c r="L476" i="14"/>
  <c r="L475" i="14" s="1"/>
  <c r="L474" i="14" s="1"/>
  <c r="L462" i="14" s="1"/>
  <c r="O367" i="14"/>
  <c r="O306" i="14" s="1"/>
  <c r="H313" i="14"/>
  <c r="H308" i="14" s="1"/>
  <c r="H307" i="14" s="1"/>
  <c r="H839" i="14"/>
  <c r="H828" i="14" s="1"/>
  <c r="H827" i="14" s="1"/>
  <c r="T306" i="14"/>
  <c r="T56" i="14" s="1"/>
  <c r="V306" i="14"/>
  <c r="V56" i="14" s="1"/>
  <c r="L176" i="14"/>
  <c r="Q306" i="14"/>
  <c r="T1155" i="14"/>
  <c r="Q965" i="14"/>
  <c r="N56" i="14"/>
  <c r="N1203" i="14" s="1"/>
  <c r="H176" i="14"/>
  <c r="H150" i="14"/>
  <c r="H144" i="14" s="1"/>
  <c r="H106" i="14" s="1"/>
  <c r="H57" i="14" s="1"/>
  <c r="H462" i="14"/>
  <c r="S56" i="14"/>
  <c r="S1203" i="14" s="1"/>
  <c r="H1016" i="14"/>
  <c r="H381" i="14"/>
  <c r="H380" i="14" s="1"/>
  <c r="H367" i="14" s="1"/>
  <c r="H336" i="14"/>
  <c r="H335" i="14" s="1"/>
  <c r="H334" i="14" s="1"/>
  <c r="V965" i="14"/>
  <c r="G1154" i="14"/>
  <c r="L313" i="14"/>
  <c r="L308" i="14" s="1"/>
  <c r="L307" i="14" s="1"/>
  <c r="L828" i="14"/>
  <c r="L827" i="14" s="1"/>
  <c r="L33" i="14"/>
  <c r="G306" i="14"/>
  <c r="G56" i="14" s="1"/>
  <c r="H33" i="14"/>
  <c r="L336" i="14"/>
  <c r="L335" i="14" s="1"/>
  <c r="L334" i="14" s="1"/>
  <c r="L968" i="14"/>
  <c r="L967" i="14" s="1"/>
  <c r="L966" i="14" s="1"/>
  <c r="L220" i="14"/>
  <c r="L150" i="14"/>
  <c r="L144" i="14" s="1"/>
  <c r="L106" i="14" s="1"/>
  <c r="L57" i="14" s="1"/>
  <c r="L381" i="14"/>
  <c r="L380" i="14" s="1"/>
  <c r="L367" i="14" s="1"/>
  <c r="L1155" i="14"/>
  <c r="G965" i="14"/>
  <c r="G908" i="14" s="1"/>
  <c r="G731" i="14"/>
  <c r="G722" i="14" s="1"/>
  <c r="C18" i="19"/>
  <c r="Q56" i="14" l="1"/>
  <c r="H1155" i="14"/>
  <c r="O56" i="14"/>
  <c r="L965" i="14"/>
  <c r="H965" i="14"/>
  <c r="H306" i="14"/>
  <c r="L306" i="14"/>
  <c r="G1203" i="14"/>
  <c r="M428" i="14"/>
  <c r="M426" i="14"/>
  <c r="F401" i="14"/>
  <c r="F399" i="14"/>
  <c r="M425" i="14" l="1"/>
  <c r="D18" i="19"/>
  <c r="E18" i="19"/>
  <c r="N630" i="17" l="1"/>
  <c r="I392" i="17"/>
  <c r="N392" i="17"/>
  <c r="D392" i="17"/>
  <c r="D25" i="17" l="1"/>
  <c r="F25" i="17" s="1"/>
  <c r="F24" i="17" l="1"/>
  <c r="F13" i="17" s="1"/>
  <c r="F12" i="17" s="1"/>
  <c r="H25" i="17"/>
  <c r="H24" i="17" s="1"/>
  <c r="D498" i="17"/>
  <c r="F498" i="17" s="1"/>
  <c r="D516" i="17"/>
  <c r="F516" i="17" s="1"/>
  <c r="D510" i="17"/>
  <c r="F510" i="17" s="1"/>
  <c r="D342" i="17"/>
  <c r="D340" i="17"/>
  <c r="F484" i="14"/>
  <c r="H13" i="17" l="1"/>
  <c r="H12" i="17" s="1"/>
  <c r="F496" i="17"/>
  <c r="F495" i="17" s="1"/>
  <c r="F494" i="17" s="1"/>
  <c r="H498" i="17"/>
  <c r="H496" i="17" s="1"/>
  <c r="H495" i="17" s="1"/>
  <c r="H494" i="17" s="1"/>
  <c r="F509" i="17"/>
  <c r="F508" i="17" s="1"/>
  <c r="F507" i="17" s="1"/>
  <c r="H510" i="17"/>
  <c r="H509" i="17" s="1"/>
  <c r="H508" i="17" s="1"/>
  <c r="H507" i="17" s="1"/>
  <c r="F515" i="17"/>
  <c r="F514" i="17" s="1"/>
  <c r="F513" i="17" s="1"/>
  <c r="H516" i="17"/>
  <c r="H515" i="17" s="1"/>
  <c r="H514" i="17" s="1"/>
  <c r="H513" i="17" s="1"/>
  <c r="D140" i="17"/>
  <c r="F295" i="14"/>
  <c r="F294" i="14" s="1"/>
  <c r="F293" i="14" s="1"/>
  <c r="F493" i="17" l="1"/>
  <c r="H493" i="17"/>
  <c r="F604" i="14"/>
  <c r="H604" i="14" s="1"/>
  <c r="F598" i="14"/>
  <c r="H598" i="14" s="1"/>
  <c r="F720" i="14"/>
  <c r="H720" i="14" s="1"/>
  <c r="H719" i="14" l="1"/>
  <c r="H718" i="14" s="1"/>
  <c r="H717" i="14" s="1"/>
  <c r="H716" i="14" s="1"/>
  <c r="H715" i="14" s="1"/>
  <c r="H714" i="14" s="1"/>
  <c r="H674" i="14" s="1"/>
  <c r="L720" i="14"/>
  <c r="L719" i="14" s="1"/>
  <c r="L718" i="14" s="1"/>
  <c r="L717" i="14" s="1"/>
  <c r="L716" i="14" s="1"/>
  <c r="L715" i="14" s="1"/>
  <c r="L714" i="14" s="1"/>
  <c r="L674" i="14" s="1"/>
  <c r="H597" i="14"/>
  <c r="H596" i="14" s="1"/>
  <c r="H595" i="14" s="1"/>
  <c r="L598" i="14"/>
  <c r="L597" i="14" s="1"/>
  <c r="L596" i="14" s="1"/>
  <c r="L595" i="14" s="1"/>
  <c r="H603" i="14"/>
  <c r="H602" i="14" s="1"/>
  <c r="H601" i="14" s="1"/>
  <c r="L604" i="14"/>
  <c r="L603" i="14" s="1"/>
  <c r="L602" i="14" s="1"/>
  <c r="L601" i="14" s="1"/>
  <c r="N83" i="17"/>
  <c r="P83" i="17" s="1"/>
  <c r="R83" i="17" s="1"/>
  <c r="L594" i="14" l="1"/>
  <c r="L588" i="14" s="1"/>
  <c r="L569" i="14" s="1"/>
  <c r="H594" i="14"/>
  <c r="H588" i="14" s="1"/>
  <c r="H569" i="14" s="1"/>
  <c r="N189" i="17"/>
  <c r="P189" i="17" s="1"/>
  <c r="I189" i="17"/>
  <c r="K189" i="17" s="1"/>
  <c r="D189" i="17"/>
  <c r="F189" i="17" s="1"/>
  <c r="R782" i="14"/>
  <c r="T782" i="14" s="1"/>
  <c r="M782" i="14"/>
  <c r="O782" i="14" s="1"/>
  <c r="F782" i="14"/>
  <c r="H782" i="14" s="1"/>
  <c r="R750" i="14"/>
  <c r="T750" i="14" s="1"/>
  <c r="M750" i="14"/>
  <c r="O750" i="14" s="1"/>
  <c r="F750" i="14"/>
  <c r="H750" i="14" s="1"/>
  <c r="N183" i="17"/>
  <c r="P183" i="17" s="1"/>
  <c r="I183" i="17"/>
  <c r="K183" i="17" s="1"/>
  <c r="D183" i="17"/>
  <c r="F183" i="17" s="1"/>
  <c r="R964" i="14"/>
  <c r="T964" i="14" s="1"/>
  <c r="M964" i="14"/>
  <c r="O964" i="14" s="1"/>
  <c r="F964" i="14"/>
  <c r="H964" i="14" s="1"/>
  <c r="M599" i="14"/>
  <c r="R599" i="14"/>
  <c r="F599" i="14"/>
  <c r="D386" i="17"/>
  <c r="D378" i="17"/>
  <c r="F378" i="17" s="1"/>
  <c r="F258" i="14"/>
  <c r="H258" i="14" s="1"/>
  <c r="P188" i="17" l="1"/>
  <c r="R189" i="17"/>
  <c r="R188" i="17" s="1"/>
  <c r="K188" i="17"/>
  <c r="M189" i="17"/>
  <c r="M188" i="17" s="1"/>
  <c r="F377" i="17"/>
  <c r="H378" i="17"/>
  <c r="H377" i="17" s="1"/>
  <c r="H376" i="17" s="1"/>
  <c r="H375" i="17" s="1"/>
  <c r="F182" i="17"/>
  <c r="F175" i="17" s="1"/>
  <c r="F174" i="17" s="1"/>
  <c r="F100" i="17" s="1"/>
  <c r="H183" i="17"/>
  <c r="H182" i="17" s="1"/>
  <c r="H175" i="17" s="1"/>
  <c r="H174" i="17" s="1"/>
  <c r="H100" i="17" s="1"/>
  <c r="P182" i="17"/>
  <c r="R183" i="17"/>
  <c r="R182" i="17" s="1"/>
  <c r="R175" i="17" s="1"/>
  <c r="R174" i="17" s="1"/>
  <c r="R100" i="17" s="1"/>
  <c r="K182" i="17"/>
  <c r="M183" i="17"/>
  <c r="M182" i="17" s="1"/>
  <c r="M175" i="17" s="1"/>
  <c r="M174" i="17" s="1"/>
  <c r="M100" i="17" s="1"/>
  <c r="F188" i="17"/>
  <c r="H189" i="17"/>
  <c r="H188" i="17" s="1"/>
  <c r="K175" i="17"/>
  <c r="K174" i="17" s="1"/>
  <c r="K100" i="17" s="1"/>
  <c r="T963" i="14"/>
  <c r="T962" i="14" s="1"/>
  <c r="T961" i="14" s="1"/>
  <c r="T949" i="14" s="1"/>
  <c r="T948" i="14" s="1"/>
  <c r="T928" i="14" s="1"/>
  <c r="T908" i="14" s="1"/>
  <c r="V964" i="14"/>
  <c r="V963" i="14" s="1"/>
  <c r="V962" i="14" s="1"/>
  <c r="V961" i="14" s="1"/>
  <c r="V949" i="14" s="1"/>
  <c r="V948" i="14" s="1"/>
  <c r="V928" i="14" s="1"/>
  <c r="V908" i="14" s="1"/>
  <c r="O781" i="14"/>
  <c r="O780" i="14" s="1"/>
  <c r="O779" i="14" s="1"/>
  <c r="O767" i="14" s="1"/>
  <c r="O766" i="14" s="1"/>
  <c r="Q782" i="14"/>
  <c r="Q781" i="14" s="1"/>
  <c r="Q780" i="14" s="1"/>
  <c r="Q779" i="14" s="1"/>
  <c r="Q767" i="14" s="1"/>
  <c r="Q766" i="14" s="1"/>
  <c r="T749" i="14"/>
  <c r="T748" i="14" s="1"/>
  <c r="T747" i="14" s="1"/>
  <c r="T733" i="14" s="1"/>
  <c r="T732" i="14" s="1"/>
  <c r="V750" i="14"/>
  <c r="V749" i="14" s="1"/>
  <c r="V748" i="14" s="1"/>
  <c r="V747" i="14" s="1"/>
  <c r="V733" i="14" s="1"/>
  <c r="V732" i="14" s="1"/>
  <c r="O963" i="14"/>
  <c r="O962" i="14" s="1"/>
  <c r="O961" i="14" s="1"/>
  <c r="O949" i="14" s="1"/>
  <c r="O948" i="14" s="1"/>
  <c r="O928" i="14" s="1"/>
  <c r="O908" i="14" s="1"/>
  <c r="Q964" i="14"/>
  <c r="Q963" i="14" s="1"/>
  <c r="Q962" i="14" s="1"/>
  <c r="Q961" i="14" s="1"/>
  <c r="Q949" i="14" s="1"/>
  <c r="Q948" i="14" s="1"/>
  <c r="Q928" i="14" s="1"/>
  <c r="Q908" i="14" s="1"/>
  <c r="O749" i="14"/>
  <c r="O748" i="14" s="1"/>
  <c r="O747" i="14" s="1"/>
  <c r="O733" i="14" s="1"/>
  <c r="O732" i="14" s="1"/>
  <c r="Q750" i="14"/>
  <c r="Q749" i="14" s="1"/>
  <c r="Q748" i="14" s="1"/>
  <c r="Q747" i="14" s="1"/>
  <c r="Q733" i="14" s="1"/>
  <c r="Q732" i="14" s="1"/>
  <c r="T781" i="14"/>
  <c r="T780" i="14" s="1"/>
  <c r="T779" i="14" s="1"/>
  <c r="T767" i="14" s="1"/>
  <c r="T766" i="14" s="1"/>
  <c r="V782" i="14"/>
  <c r="V781" i="14" s="1"/>
  <c r="V780" i="14" s="1"/>
  <c r="V779" i="14" s="1"/>
  <c r="V767" i="14" s="1"/>
  <c r="V766" i="14" s="1"/>
  <c r="H963" i="14"/>
  <c r="H962" i="14" s="1"/>
  <c r="H961" i="14" s="1"/>
  <c r="L964" i="14"/>
  <c r="L963" i="14" s="1"/>
  <c r="L962" i="14" s="1"/>
  <c r="L961" i="14" s="1"/>
  <c r="L949" i="14" s="1"/>
  <c r="L948" i="14" s="1"/>
  <c r="L928" i="14" s="1"/>
  <c r="L908" i="14" s="1"/>
  <c r="H781" i="14"/>
  <c r="H780" i="14" s="1"/>
  <c r="H779" i="14" s="1"/>
  <c r="L782" i="14"/>
  <c r="L781" i="14" s="1"/>
  <c r="L780" i="14" s="1"/>
  <c r="L779" i="14" s="1"/>
  <c r="L767" i="14" s="1"/>
  <c r="L766" i="14" s="1"/>
  <c r="H257" i="14"/>
  <c r="L258" i="14"/>
  <c r="L257" i="14" s="1"/>
  <c r="H749" i="14"/>
  <c r="H748" i="14" s="1"/>
  <c r="H747" i="14" s="1"/>
  <c r="H733" i="14" s="1"/>
  <c r="H732" i="14" s="1"/>
  <c r="L750" i="14"/>
  <c r="L749" i="14" s="1"/>
  <c r="L748" i="14" s="1"/>
  <c r="L747" i="14" s="1"/>
  <c r="L733" i="14" s="1"/>
  <c r="L732" i="14" s="1"/>
  <c r="P175" i="17"/>
  <c r="P174" i="17" s="1"/>
  <c r="P100" i="17" s="1"/>
  <c r="D505" i="17"/>
  <c r="D503" i="17"/>
  <c r="H949" i="14" l="1"/>
  <c r="H948" i="14" s="1"/>
  <c r="H928" i="14" s="1"/>
  <c r="H908" i="14" s="1"/>
  <c r="F376" i="17"/>
  <c r="F375" i="17" s="1"/>
  <c r="H767" i="14"/>
  <c r="H766" i="14" s="1"/>
  <c r="H731" i="14" s="1"/>
  <c r="H722" i="14" s="1"/>
  <c r="T731" i="14"/>
  <c r="T722" i="14" s="1"/>
  <c r="T1203" i="14" s="1"/>
  <c r="O731" i="14"/>
  <c r="O722" i="14" s="1"/>
  <c r="O1203" i="14" s="1"/>
  <c r="L256" i="14"/>
  <c r="L255" i="14" s="1"/>
  <c r="H256" i="14"/>
  <c r="H255" i="14" s="1"/>
  <c r="L731" i="14"/>
  <c r="L722" i="14" s="1"/>
  <c r="Q731" i="14"/>
  <c r="Q722" i="14" s="1"/>
  <c r="Q1203" i="14" s="1"/>
  <c r="V731" i="14"/>
  <c r="V722" i="14" s="1"/>
  <c r="V1203" i="14" s="1"/>
  <c r="I85" i="17"/>
  <c r="K85" i="17" s="1"/>
  <c r="M85" i="17" s="1"/>
  <c r="N622" i="17"/>
  <c r="P622" i="17" s="1"/>
  <c r="I622" i="17"/>
  <c r="K622" i="17" s="1"/>
  <c r="D622" i="17"/>
  <c r="F622" i="17" s="1"/>
  <c r="N553" i="17"/>
  <c r="D402" i="17"/>
  <c r="N433" i="17"/>
  <c r="P433" i="17" s="1"/>
  <c r="I433" i="17"/>
  <c r="K433" i="17" s="1"/>
  <c r="D433" i="17"/>
  <c r="F433" i="17" s="1"/>
  <c r="D357" i="17"/>
  <c r="N103" i="17"/>
  <c r="I103" i="17"/>
  <c r="D103" i="17"/>
  <c r="N66" i="17"/>
  <c r="I66" i="17"/>
  <c r="D66" i="17"/>
  <c r="D409" i="17"/>
  <c r="N598" i="17"/>
  <c r="P598" i="17" s="1"/>
  <c r="I598" i="17"/>
  <c r="K598" i="17" s="1"/>
  <c r="D598" i="17"/>
  <c r="F598" i="17" s="1"/>
  <c r="N550" i="17"/>
  <c r="P550" i="17" s="1"/>
  <c r="R550" i="17" s="1"/>
  <c r="I550" i="17"/>
  <c r="K550" i="17" s="1"/>
  <c r="M550" i="17" s="1"/>
  <c r="D550" i="17"/>
  <c r="F550" i="17" s="1"/>
  <c r="H550" i="17" s="1"/>
  <c r="N549" i="17"/>
  <c r="P549" i="17" s="1"/>
  <c r="R549" i="17" s="1"/>
  <c r="I549" i="17"/>
  <c r="K549" i="17" s="1"/>
  <c r="M549" i="17" s="1"/>
  <c r="D549" i="17"/>
  <c r="F549" i="17" s="1"/>
  <c r="H549" i="17" s="1"/>
  <c r="N84" i="17"/>
  <c r="P84" i="17" s="1"/>
  <c r="R84" i="17" s="1"/>
  <c r="I84" i="17"/>
  <c r="K84" i="17" s="1"/>
  <c r="M84" i="17" s="1"/>
  <c r="D84" i="17"/>
  <c r="F84" i="17" s="1"/>
  <c r="H84" i="17" s="1"/>
  <c r="I83" i="17"/>
  <c r="K83" i="17" s="1"/>
  <c r="M83" i="17" s="1"/>
  <c r="D83" i="17"/>
  <c r="F83" i="17" s="1"/>
  <c r="H83" i="17" s="1"/>
  <c r="N90" i="17"/>
  <c r="N88" i="17" s="1"/>
  <c r="I90" i="17"/>
  <c r="I88" i="17" s="1"/>
  <c r="D90" i="17"/>
  <c r="N593" i="17"/>
  <c r="I593" i="17"/>
  <c r="D593" i="17"/>
  <c r="I486" i="17"/>
  <c r="N486" i="17"/>
  <c r="D486" i="17"/>
  <c r="N490" i="17"/>
  <c r="P490" i="17" s="1"/>
  <c r="I490" i="17"/>
  <c r="K490" i="17" s="1"/>
  <c r="D490" i="17"/>
  <c r="F490" i="17" s="1"/>
  <c r="D482" i="17"/>
  <c r="D480" i="17"/>
  <c r="D460" i="17"/>
  <c r="D455" i="17"/>
  <c r="F1117" i="14"/>
  <c r="H1117" i="14" s="1"/>
  <c r="H1115" i="14"/>
  <c r="D443" i="17"/>
  <c r="N223" i="17"/>
  <c r="P223" i="17" s="1"/>
  <c r="I223" i="17"/>
  <c r="K223" i="17" s="1"/>
  <c r="D223" i="17"/>
  <c r="F223" i="17" s="1"/>
  <c r="D477" i="17"/>
  <c r="N219" i="17"/>
  <c r="P219" i="17" s="1"/>
  <c r="I219" i="17"/>
  <c r="K219" i="17" s="1"/>
  <c r="D219" i="17"/>
  <c r="F219" i="17" s="1"/>
  <c r="N202" i="17"/>
  <c r="I202" i="17"/>
  <c r="D202" i="17"/>
  <c r="N107" i="17"/>
  <c r="I107" i="17"/>
  <c r="D107" i="17"/>
  <c r="N156" i="17"/>
  <c r="I156" i="17"/>
  <c r="D156" i="17"/>
  <c r="N154" i="17"/>
  <c r="I154" i="17"/>
  <c r="D154" i="17"/>
  <c r="D152" i="17"/>
  <c r="I124" i="17"/>
  <c r="I122" i="17"/>
  <c r="I119" i="17"/>
  <c r="D119" i="17"/>
  <c r="D117" i="17"/>
  <c r="D129" i="17"/>
  <c r="D127" i="17"/>
  <c r="I105" i="17"/>
  <c r="N105" i="17"/>
  <c r="D105" i="17"/>
  <c r="D131" i="17"/>
  <c r="N142" i="17"/>
  <c r="I142" i="17"/>
  <c r="D142" i="17"/>
  <c r="N135" i="17"/>
  <c r="I135" i="17"/>
  <c r="D135" i="17"/>
  <c r="N85" i="17"/>
  <c r="P85" i="17" s="1"/>
  <c r="R85" i="17" s="1"/>
  <c r="D85" i="17"/>
  <c r="F85" i="17" s="1"/>
  <c r="H85" i="17" s="1"/>
  <c r="N86" i="17"/>
  <c r="P86" i="17" s="1"/>
  <c r="R86" i="17" s="1"/>
  <c r="I86" i="17"/>
  <c r="K86" i="17" s="1"/>
  <c r="M86" i="17" s="1"/>
  <c r="D86" i="17"/>
  <c r="F86" i="17" s="1"/>
  <c r="H86" i="17" s="1"/>
  <c r="N205" i="17"/>
  <c r="I205" i="17"/>
  <c r="D205" i="17"/>
  <c r="N77" i="17"/>
  <c r="I77" i="17"/>
  <c r="D77" i="17"/>
  <c r="N63" i="17"/>
  <c r="P63" i="17" s="1"/>
  <c r="I63" i="17"/>
  <c r="K63" i="17" s="1"/>
  <c r="D63" i="17"/>
  <c r="F63" i="17" s="1"/>
  <c r="N61" i="17"/>
  <c r="P61" i="17" s="1"/>
  <c r="I61" i="17"/>
  <c r="K61" i="17" s="1"/>
  <c r="D61" i="17"/>
  <c r="F61" i="17" s="1"/>
  <c r="N241" i="17"/>
  <c r="I241" i="17"/>
  <c r="D241" i="17"/>
  <c r="N98" i="17"/>
  <c r="N97" i="17" s="1"/>
  <c r="I98" i="17"/>
  <c r="I97" i="17" s="1"/>
  <c r="D98" i="17"/>
  <c r="D97" i="17" s="1"/>
  <c r="N72" i="17"/>
  <c r="P72" i="17" s="1"/>
  <c r="I72" i="17"/>
  <c r="K72" i="17" s="1"/>
  <c r="D72" i="17"/>
  <c r="F72" i="17" s="1"/>
  <c r="D24" i="17"/>
  <c r="N20" i="17"/>
  <c r="I20" i="17"/>
  <c r="D20" i="17"/>
  <c r="N238" i="17"/>
  <c r="I238" i="17"/>
  <c r="D238" i="17"/>
  <c r="N87" i="17"/>
  <c r="P87" i="17" s="1"/>
  <c r="R87" i="17" s="1"/>
  <c r="I87" i="17"/>
  <c r="K87" i="17" s="1"/>
  <c r="M87" i="17" s="1"/>
  <c r="D87" i="17"/>
  <c r="F87" i="17" s="1"/>
  <c r="H87" i="17" s="1"/>
  <c r="N18" i="17"/>
  <c r="I18" i="17"/>
  <c r="D18" i="17"/>
  <c r="D277" i="17"/>
  <c r="D461" i="17"/>
  <c r="I449" i="17"/>
  <c r="I448" i="17" s="1"/>
  <c r="D448" i="17"/>
  <c r="N437" i="17"/>
  <c r="P437" i="17" s="1"/>
  <c r="I437" i="17"/>
  <c r="K437" i="17" s="1"/>
  <c r="D437" i="17"/>
  <c r="F437" i="17" s="1"/>
  <c r="I438" i="17"/>
  <c r="D438" i="17"/>
  <c r="N601" i="17"/>
  <c r="P601" i="17" s="1"/>
  <c r="I601" i="17"/>
  <c r="K601" i="17" s="1"/>
  <c r="D601" i="17"/>
  <c r="F601" i="17" s="1"/>
  <c r="N172" i="17"/>
  <c r="N171" i="17" s="1"/>
  <c r="I172" i="17"/>
  <c r="I171" i="17" s="1"/>
  <c r="D172" i="17"/>
  <c r="D171" i="17" s="1"/>
  <c r="N603" i="17"/>
  <c r="P603" i="17" s="1"/>
  <c r="I603" i="17"/>
  <c r="K603" i="17" s="1"/>
  <c r="D603" i="17"/>
  <c r="F603" i="17" s="1"/>
  <c r="N261" i="17"/>
  <c r="P261" i="17" s="1"/>
  <c r="R261" i="17" s="1"/>
  <c r="I261" i="17"/>
  <c r="K261" i="17" s="1"/>
  <c r="M261" i="17" s="1"/>
  <c r="D261" i="17"/>
  <c r="F261" i="17" s="1"/>
  <c r="H261" i="17" s="1"/>
  <c r="D53" i="17"/>
  <c r="N51" i="17"/>
  <c r="I51" i="17"/>
  <c r="D51" i="17"/>
  <c r="D49" i="17"/>
  <c r="N47" i="17"/>
  <c r="I47" i="17"/>
  <c r="D47" i="17"/>
  <c r="D338" i="17"/>
  <c r="N407" i="17"/>
  <c r="P407" i="17" s="1"/>
  <c r="I407" i="17"/>
  <c r="K407" i="17" s="1"/>
  <c r="D407" i="17"/>
  <c r="F407" i="17" s="1"/>
  <c r="D335" i="17"/>
  <c r="D333" i="17"/>
  <c r="I331" i="17"/>
  <c r="D331" i="17"/>
  <c r="N328" i="17"/>
  <c r="I328" i="17"/>
  <c r="D328" i="17"/>
  <c r="N326" i="17"/>
  <c r="I326" i="17"/>
  <c r="D326" i="17"/>
  <c r="N324" i="17"/>
  <c r="I324" i="17"/>
  <c r="D324" i="17"/>
  <c r="I373" i="17"/>
  <c r="I371" i="17"/>
  <c r="I365" i="17"/>
  <c r="I364" i="17" s="1"/>
  <c r="I363" i="17" s="1"/>
  <c r="D365" i="17"/>
  <c r="D364" i="17" s="1"/>
  <c r="D363" i="17" s="1"/>
  <c r="D355" i="17"/>
  <c r="D359" i="17"/>
  <c r="D311" i="17"/>
  <c r="F311" i="17" s="1"/>
  <c r="N145" i="17"/>
  <c r="N144" i="17" s="1"/>
  <c r="I145" i="17"/>
  <c r="I144" i="17" s="1"/>
  <c r="D145" i="17"/>
  <c r="D144" i="17" s="1"/>
  <c r="I398" i="17"/>
  <c r="I395" i="17" s="1"/>
  <c r="I389" i="17"/>
  <c r="I385" i="17" s="1"/>
  <c r="N389" i="17"/>
  <c r="N385" i="17" s="1"/>
  <c r="D389" i="17"/>
  <c r="D385" i="17" s="1"/>
  <c r="N225" i="17"/>
  <c r="N224" i="17" s="1"/>
  <c r="I225" i="17"/>
  <c r="I224" i="17" s="1"/>
  <c r="D225" i="17"/>
  <c r="D224" i="17" s="1"/>
  <c r="N262" i="17"/>
  <c r="P262" i="17" s="1"/>
  <c r="R262" i="17" s="1"/>
  <c r="I262" i="17"/>
  <c r="K262" i="17" s="1"/>
  <c r="M262" i="17" s="1"/>
  <c r="D262" i="17"/>
  <c r="F262" i="17" s="1"/>
  <c r="H262" i="17" s="1"/>
  <c r="N260" i="17"/>
  <c r="P260" i="17" s="1"/>
  <c r="R260" i="17" s="1"/>
  <c r="I260" i="17"/>
  <c r="K260" i="17" s="1"/>
  <c r="M260" i="17" s="1"/>
  <c r="D260" i="17"/>
  <c r="F260" i="17" s="1"/>
  <c r="H260" i="17" s="1"/>
  <c r="M259" i="17" l="1"/>
  <c r="M258" i="17" s="1"/>
  <c r="M257" i="17" s="1"/>
  <c r="H548" i="17"/>
  <c r="H547" i="17" s="1"/>
  <c r="H546" i="17" s="1"/>
  <c r="F600" i="17"/>
  <c r="H601" i="17"/>
  <c r="H600" i="17" s="1"/>
  <c r="P596" i="17"/>
  <c r="R598" i="17"/>
  <c r="R596" i="17" s="1"/>
  <c r="K432" i="17"/>
  <c r="K427" i="17" s="1"/>
  <c r="M433" i="17"/>
  <c r="M432" i="17" s="1"/>
  <c r="M427" i="17" s="1"/>
  <c r="R259" i="17"/>
  <c r="R258" i="17" s="1"/>
  <c r="R257" i="17" s="1"/>
  <c r="P406" i="17"/>
  <c r="P401" i="17" s="1"/>
  <c r="P400" i="17" s="1"/>
  <c r="R407" i="17"/>
  <c r="R406" i="17" s="1"/>
  <c r="R401" i="17" s="1"/>
  <c r="R400" i="17" s="1"/>
  <c r="K600" i="17"/>
  <c r="M601" i="17"/>
  <c r="M600" i="17" s="1"/>
  <c r="F435" i="17"/>
  <c r="F434" i="17" s="1"/>
  <c r="H437" i="17"/>
  <c r="H435" i="17" s="1"/>
  <c r="H434" i="17" s="1"/>
  <c r="F71" i="17"/>
  <c r="H72" i="17"/>
  <c r="H71" i="17" s="1"/>
  <c r="F62" i="17"/>
  <c r="H63" i="17"/>
  <c r="H62" i="17" s="1"/>
  <c r="F218" i="17"/>
  <c r="F217" i="17" s="1"/>
  <c r="H219" i="17"/>
  <c r="H218" i="17" s="1"/>
  <c r="H217" i="17" s="1"/>
  <c r="F222" i="17"/>
  <c r="F221" i="17" s="1"/>
  <c r="H223" i="17"/>
  <c r="H222" i="17" s="1"/>
  <c r="H221" i="17" s="1"/>
  <c r="P489" i="17"/>
  <c r="P485" i="17" s="1"/>
  <c r="P484" i="17" s="1"/>
  <c r="P440" i="17" s="1"/>
  <c r="R490" i="17"/>
  <c r="R489" i="17" s="1"/>
  <c r="R485" i="17" s="1"/>
  <c r="R484" i="17" s="1"/>
  <c r="R440" i="17" s="1"/>
  <c r="M548" i="17"/>
  <c r="M547" i="17" s="1"/>
  <c r="M546" i="17" s="1"/>
  <c r="P432" i="17"/>
  <c r="P427" i="17" s="1"/>
  <c r="R433" i="17"/>
  <c r="R432" i="17" s="1"/>
  <c r="R427" i="17" s="1"/>
  <c r="K489" i="17"/>
  <c r="K485" i="17" s="1"/>
  <c r="K484" i="17" s="1"/>
  <c r="K440" i="17" s="1"/>
  <c r="M490" i="17"/>
  <c r="M489" i="17" s="1"/>
  <c r="M485" i="17" s="1"/>
  <c r="M484" i="17" s="1"/>
  <c r="M440" i="17" s="1"/>
  <c r="P621" i="17"/>
  <c r="R622" i="17"/>
  <c r="R621" i="17" s="1"/>
  <c r="F602" i="17"/>
  <c r="H603" i="17"/>
  <c r="H602" i="17" s="1"/>
  <c r="P600" i="17"/>
  <c r="R601" i="17"/>
  <c r="R600" i="17" s="1"/>
  <c r="K435" i="17"/>
  <c r="K434" i="17" s="1"/>
  <c r="K426" i="17" s="1"/>
  <c r="M437" i="17"/>
  <c r="M435" i="17" s="1"/>
  <c r="M434" i="17" s="1"/>
  <c r="K71" i="17"/>
  <c r="M72" i="17"/>
  <c r="M71" i="17" s="1"/>
  <c r="F60" i="17"/>
  <c r="H61" i="17"/>
  <c r="H60" i="17" s="1"/>
  <c r="K62" i="17"/>
  <c r="M63" i="17"/>
  <c r="M62" i="17" s="1"/>
  <c r="K218" i="17"/>
  <c r="K217" i="17" s="1"/>
  <c r="M219" i="17"/>
  <c r="M218" i="17" s="1"/>
  <c r="M217" i="17" s="1"/>
  <c r="K222" i="17"/>
  <c r="K221" i="17" s="1"/>
  <c r="M223" i="17"/>
  <c r="M222" i="17" s="1"/>
  <c r="M221" i="17" s="1"/>
  <c r="R548" i="17"/>
  <c r="R547" i="17" s="1"/>
  <c r="R546" i="17" s="1"/>
  <c r="F596" i="17"/>
  <c r="H598" i="17"/>
  <c r="H596" i="17" s="1"/>
  <c r="F621" i="17"/>
  <c r="H622" i="17"/>
  <c r="H621" i="17" s="1"/>
  <c r="K406" i="17"/>
  <c r="K401" i="17" s="1"/>
  <c r="K400" i="17" s="1"/>
  <c r="M407" i="17"/>
  <c r="M406" i="17" s="1"/>
  <c r="M401" i="17" s="1"/>
  <c r="M400" i="17" s="1"/>
  <c r="P602" i="17"/>
  <c r="R603" i="17"/>
  <c r="R602" i="17" s="1"/>
  <c r="P60" i="17"/>
  <c r="R61" i="17"/>
  <c r="R60" i="17" s="1"/>
  <c r="H259" i="17"/>
  <c r="H258" i="17" s="1"/>
  <c r="H257" i="17" s="1"/>
  <c r="F310" i="17"/>
  <c r="F305" i="17" s="1"/>
  <c r="F295" i="17" s="1"/>
  <c r="H311" i="17"/>
  <c r="H310" i="17" s="1"/>
  <c r="H305" i="17" s="1"/>
  <c r="H295" i="17" s="1"/>
  <c r="F406" i="17"/>
  <c r="F401" i="17" s="1"/>
  <c r="F400" i="17" s="1"/>
  <c r="H407" i="17"/>
  <c r="H406" i="17" s="1"/>
  <c r="H401" i="17" s="1"/>
  <c r="H400" i="17" s="1"/>
  <c r="K602" i="17"/>
  <c r="M603" i="17"/>
  <c r="M602" i="17" s="1"/>
  <c r="P435" i="17"/>
  <c r="P434" i="17" s="1"/>
  <c r="P426" i="17" s="1"/>
  <c r="P294" i="17" s="1"/>
  <c r="R437" i="17"/>
  <c r="R435" i="17" s="1"/>
  <c r="R434" i="17" s="1"/>
  <c r="R426" i="17" s="1"/>
  <c r="P71" i="17"/>
  <c r="R72" i="17"/>
  <c r="R71" i="17" s="1"/>
  <c r="K60" i="17"/>
  <c r="M61" i="17"/>
  <c r="M60" i="17" s="1"/>
  <c r="M56" i="17" s="1"/>
  <c r="P62" i="17"/>
  <c r="R63" i="17"/>
  <c r="R62" i="17" s="1"/>
  <c r="P218" i="17"/>
  <c r="P217" i="17" s="1"/>
  <c r="R219" i="17"/>
  <c r="R218" i="17" s="1"/>
  <c r="R217" i="17" s="1"/>
  <c r="P222" i="17"/>
  <c r="P221" i="17" s="1"/>
  <c r="R223" i="17"/>
  <c r="R222" i="17" s="1"/>
  <c r="R221" i="17" s="1"/>
  <c r="F489" i="17"/>
  <c r="F485" i="17" s="1"/>
  <c r="F484" i="17" s="1"/>
  <c r="H490" i="17"/>
  <c r="H489" i="17" s="1"/>
  <c r="H485" i="17" s="1"/>
  <c r="H484" i="17" s="1"/>
  <c r="K596" i="17"/>
  <c r="M598" i="17"/>
  <c r="M596" i="17" s="1"/>
  <c r="F432" i="17"/>
  <c r="F427" i="17" s="1"/>
  <c r="H433" i="17"/>
  <c r="H432" i="17" s="1"/>
  <c r="H427" i="17" s="1"/>
  <c r="K621" i="17"/>
  <c r="M622" i="17"/>
  <c r="M621" i="17" s="1"/>
  <c r="H82" i="17"/>
  <c r="R82" i="17"/>
  <c r="M82" i="17"/>
  <c r="H254" i="14"/>
  <c r="H253" i="14" s="1"/>
  <c r="H219" i="14" s="1"/>
  <c r="H56" i="14" s="1"/>
  <c r="H1114" i="14"/>
  <c r="L1115" i="14"/>
  <c r="L1114" i="14" s="1"/>
  <c r="L1100" i="14" s="1"/>
  <c r="H1116" i="14"/>
  <c r="L1117" i="14"/>
  <c r="L1116" i="14" s="1"/>
  <c r="K548" i="17"/>
  <c r="K547" i="17" s="1"/>
  <c r="K546" i="17" s="1"/>
  <c r="F259" i="17"/>
  <c r="F258" i="17" s="1"/>
  <c r="F257" i="17" s="1"/>
  <c r="P56" i="17"/>
  <c r="F548" i="17"/>
  <c r="F547" i="17" s="1"/>
  <c r="F546" i="17" s="1"/>
  <c r="K90" i="17"/>
  <c r="K259" i="17"/>
  <c r="K258" i="17" s="1"/>
  <c r="K257" i="17" s="1"/>
  <c r="D240" i="17"/>
  <c r="F241" i="17"/>
  <c r="K56" i="17"/>
  <c r="D204" i="17"/>
  <c r="F205" i="17"/>
  <c r="I201" i="17"/>
  <c r="K202" i="17"/>
  <c r="P90" i="17"/>
  <c r="P548" i="17"/>
  <c r="P547" i="17" s="1"/>
  <c r="P546" i="17" s="1"/>
  <c r="D452" i="17"/>
  <c r="F453" i="17"/>
  <c r="I240" i="17"/>
  <c r="K241" i="17"/>
  <c r="I204" i="17"/>
  <c r="K205" i="17"/>
  <c r="N201" i="17"/>
  <c r="P202" i="17"/>
  <c r="D454" i="17"/>
  <c r="F455" i="17"/>
  <c r="F454" i="17" s="1"/>
  <c r="F82" i="17"/>
  <c r="P82" i="17"/>
  <c r="D201" i="17"/>
  <c r="F202" i="17"/>
  <c r="P259" i="17"/>
  <c r="P258" i="17" s="1"/>
  <c r="P257" i="17" s="1"/>
  <c r="N240" i="17"/>
  <c r="P241" i="17"/>
  <c r="N204" i="17"/>
  <c r="P205" i="17"/>
  <c r="D456" i="17"/>
  <c r="F460" i="17"/>
  <c r="F456" i="17" s="1"/>
  <c r="D88" i="17"/>
  <c r="F90" i="17"/>
  <c r="K82" i="17"/>
  <c r="D134" i="17"/>
  <c r="I134" i="17"/>
  <c r="D116" i="17"/>
  <c r="D479" i="17"/>
  <c r="N134" i="17"/>
  <c r="D148" i="17"/>
  <c r="D351" i="17"/>
  <c r="D126" i="17"/>
  <c r="D133" i="17"/>
  <c r="D46" i="17"/>
  <c r="I121" i="17"/>
  <c r="I148" i="17"/>
  <c r="N148" i="17"/>
  <c r="N46" i="17"/>
  <c r="D330" i="17"/>
  <c r="I46" i="17"/>
  <c r="D337" i="17"/>
  <c r="D323" i="17"/>
  <c r="I323" i="17"/>
  <c r="I370" i="17"/>
  <c r="N323" i="17"/>
  <c r="I330" i="17"/>
  <c r="M68" i="17" l="1"/>
  <c r="H426" i="17"/>
  <c r="K294" i="17"/>
  <c r="P595" i="17"/>
  <c r="P551" i="17" s="1"/>
  <c r="F68" i="17"/>
  <c r="H56" i="17"/>
  <c r="H294" i="17"/>
  <c r="H595" i="17"/>
  <c r="F426" i="17"/>
  <c r="F294" i="17" s="1"/>
  <c r="M595" i="17"/>
  <c r="K240" i="17"/>
  <c r="K234" i="17" s="1"/>
  <c r="K230" i="17" s="1"/>
  <c r="M241" i="17"/>
  <c r="M240" i="17" s="1"/>
  <c r="M234" i="17" s="1"/>
  <c r="M230" i="17" s="1"/>
  <c r="F452" i="17"/>
  <c r="F442" i="17" s="1"/>
  <c r="H453" i="17"/>
  <c r="H452" i="17" s="1"/>
  <c r="P88" i="17"/>
  <c r="P68" i="17" s="1"/>
  <c r="P55" i="17" s="1"/>
  <c r="P11" i="17" s="1"/>
  <c r="R90" i="17"/>
  <c r="R88" i="17" s="1"/>
  <c r="R68" i="17" s="1"/>
  <c r="K595" i="17"/>
  <c r="R595" i="17"/>
  <c r="R551" i="17" s="1"/>
  <c r="R545" i="17" s="1"/>
  <c r="F56" i="17"/>
  <c r="F595" i="17"/>
  <c r="H460" i="17"/>
  <c r="H456" i="17" s="1"/>
  <c r="P204" i="17"/>
  <c r="R205" i="17"/>
  <c r="R204" i="17" s="1"/>
  <c r="K88" i="17"/>
  <c r="K68" i="17" s="1"/>
  <c r="K55" i="17" s="1"/>
  <c r="K11" i="17" s="1"/>
  <c r="M90" i="17"/>
  <c r="M88" i="17" s="1"/>
  <c r="M426" i="17"/>
  <c r="M294" i="17" s="1"/>
  <c r="P240" i="17"/>
  <c r="P234" i="17" s="1"/>
  <c r="P230" i="17" s="1"/>
  <c r="R241" i="17"/>
  <c r="R240" i="17" s="1"/>
  <c r="R234" i="17" s="1"/>
  <c r="R230" i="17" s="1"/>
  <c r="F204" i="17"/>
  <c r="H205" i="17"/>
  <c r="H204" i="17" s="1"/>
  <c r="F88" i="17"/>
  <c r="H90" i="17"/>
  <c r="H88" i="17" s="1"/>
  <c r="H68" i="17" s="1"/>
  <c r="H455" i="17"/>
  <c r="H454" i="17" s="1"/>
  <c r="K204" i="17"/>
  <c r="M205" i="17"/>
  <c r="M204" i="17" s="1"/>
  <c r="F240" i="17"/>
  <c r="F234" i="17" s="1"/>
  <c r="F230" i="17" s="1"/>
  <c r="H241" i="17"/>
  <c r="H240" i="17" s="1"/>
  <c r="H234" i="17" s="1"/>
  <c r="H230" i="17" s="1"/>
  <c r="R56" i="17"/>
  <c r="R294" i="17"/>
  <c r="P201" i="17"/>
  <c r="R202" i="17"/>
  <c r="R201" i="17" s="1"/>
  <c r="K201" i="17"/>
  <c r="K200" i="17" s="1"/>
  <c r="K199" i="17" s="1"/>
  <c r="M202" i="17"/>
  <c r="M201" i="17" s="1"/>
  <c r="F201" i="17"/>
  <c r="H202" i="17"/>
  <c r="H201" i="17" s="1"/>
  <c r="H1100" i="14"/>
  <c r="H1099" i="14" s="1"/>
  <c r="H1098" i="14" s="1"/>
  <c r="L219" i="14"/>
  <c r="L56" i="14" s="1"/>
  <c r="L1099" i="14"/>
  <c r="L1098" i="14" s="1"/>
  <c r="P545" i="17"/>
  <c r="N638" i="17"/>
  <c r="D638" i="17"/>
  <c r="I554" i="17"/>
  <c r="D554" i="17"/>
  <c r="I618" i="17"/>
  <c r="N618" i="17"/>
  <c r="D618" i="17"/>
  <c r="N617" i="17"/>
  <c r="P617" i="17" s="1"/>
  <c r="R617" i="17" s="1"/>
  <c r="I617" i="17"/>
  <c r="K617" i="17" s="1"/>
  <c r="M617" i="17" s="1"/>
  <c r="D617" i="17"/>
  <c r="F617" i="17" s="1"/>
  <c r="H617" i="17" s="1"/>
  <c r="N625" i="17"/>
  <c r="P625" i="17" s="1"/>
  <c r="I625" i="17"/>
  <c r="K625" i="17" s="1"/>
  <c r="D625" i="17"/>
  <c r="F625" i="17" s="1"/>
  <c r="H442" i="17" l="1"/>
  <c r="F55" i="17"/>
  <c r="F11" i="17" s="1"/>
  <c r="M55" i="17"/>
  <c r="M11" i="17" s="1"/>
  <c r="F200" i="17"/>
  <c r="F199" i="17" s="1"/>
  <c r="F198" i="17" s="1"/>
  <c r="M200" i="17"/>
  <c r="M199" i="17" s="1"/>
  <c r="M198" i="17"/>
  <c r="H55" i="17"/>
  <c r="H11" i="17" s="1"/>
  <c r="K198" i="17"/>
  <c r="F441" i="17"/>
  <c r="F440" i="17" s="1"/>
  <c r="F624" i="17"/>
  <c r="F623" i="17" s="1"/>
  <c r="H625" i="17"/>
  <c r="H624" i="17" s="1"/>
  <c r="H623" i="17" s="1"/>
  <c r="K624" i="17"/>
  <c r="K623" i="17" s="1"/>
  <c r="M625" i="17"/>
  <c r="M624" i="17" s="1"/>
  <c r="M623" i="17" s="1"/>
  <c r="R55" i="17"/>
  <c r="R11" i="17" s="1"/>
  <c r="H200" i="17"/>
  <c r="H199" i="17" s="1"/>
  <c r="H198" i="17" s="1"/>
  <c r="H441" i="17"/>
  <c r="H440" i="17" s="1"/>
  <c r="P624" i="17"/>
  <c r="P623" i="17" s="1"/>
  <c r="R625" i="17"/>
  <c r="R624" i="17" s="1"/>
  <c r="R623" i="17" s="1"/>
  <c r="R200" i="17"/>
  <c r="R199" i="17" s="1"/>
  <c r="R198" i="17" s="1"/>
  <c r="P200" i="17"/>
  <c r="P199" i="17" s="1"/>
  <c r="P198" i="17" s="1"/>
  <c r="P608" i="17" s="1"/>
  <c r="L1092" i="14"/>
  <c r="L1085" i="14" s="1"/>
  <c r="L1046" i="14" s="1"/>
  <c r="L1203" i="14" s="1"/>
  <c r="H1092" i="14"/>
  <c r="H1085" i="14" s="1"/>
  <c r="H1046" i="14" s="1"/>
  <c r="H1203" i="14" s="1"/>
  <c r="D553" i="17"/>
  <c r="F554" i="17"/>
  <c r="I553" i="17"/>
  <c r="K554" i="17"/>
  <c r="N616" i="17"/>
  <c r="I616" i="17"/>
  <c r="D616" i="17"/>
  <c r="R608" i="17" l="1"/>
  <c r="F553" i="17"/>
  <c r="F552" i="17" s="1"/>
  <c r="F551" i="17" s="1"/>
  <c r="F545" i="17" s="1"/>
  <c r="F608" i="17" s="1"/>
  <c r="H554" i="17"/>
  <c r="H553" i="17" s="1"/>
  <c r="H552" i="17" s="1"/>
  <c r="H551" i="17" s="1"/>
  <c r="H545" i="17" s="1"/>
  <c r="H608" i="17" s="1"/>
  <c r="K553" i="17"/>
  <c r="K552" i="17" s="1"/>
  <c r="K551" i="17" s="1"/>
  <c r="K545" i="17" s="1"/>
  <c r="K608" i="17" s="1"/>
  <c r="M554" i="17"/>
  <c r="M553" i="17" s="1"/>
  <c r="M552" i="17" s="1"/>
  <c r="M551" i="17" s="1"/>
  <c r="M545" i="17" s="1"/>
  <c r="M608" i="17" s="1"/>
  <c r="I615" i="17"/>
  <c r="K616" i="17"/>
  <c r="D615" i="17"/>
  <c r="F616" i="17"/>
  <c r="N615" i="17"/>
  <c r="P616" i="17"/>
  <c r="M1020" i="14"/>
  <c r="R1020" i="14"/>
  <c r="F1020" i="14"/>
  <c r="F1150" i="14"/>
  <c r="F1090" i="14"/>
  <c r="F1089" i="14" s="1"/>
  <c r="F1088" i="14" s="1"/>
  <c r="F1087" i="14" s="1"/>
  <c r="F1086" i="14" s="1"/>
  <c r="F615" i="17" l="1"/>
  <c r="F610" i="17" s="1"/>
  <c r="F640" i="17" s="1"/>
  <c r="F641" i="17" s="1"/>
  <c r="H616" i="17"/>
  <c r="H615" i="17" s="1"/>
  <c r="H610" i="17" s="1"/>
  <c r="H640" i="17" s="1"/>
  <c r="H641" i="17" s="1"/>
  <c r="P615" i="17"/>
  <c r="P610" i="17" s="1"/>
  <c r="P640" i="17" s="1"/>
  <c r="P641" i="17" s="1"/>
  <c r="R616" i="17"/>
  <c r="R615" i="17" s="1"/>
  <c r="R610" i="17" s="1"/>
  <c r="R640" i="17" s="1"/>
  <c r="R641" i="17" s="1"/>
  <c r="K615" i="17"/>
  <c r="K610" i="17" s="1"/>
  <c r="K640" i="17" s="1"/>
  <c r="K641" i="17" s="1"/>
  <c r="M616" i="17"/>
  <c r="M615" i="17" s="1"/>
  <c r="M610" i="17" s="1"/>
  <c r="M640" i="17" s="1"/>
  <c r="M641" i="17" s="1"/>
  <c r="R1103" i="14"/>
  <c r="M1103" i="14"/>
  <c r="F1103" i="14"/>
  <c r="F1118" i="14"/>
  <c r="M1101" i="14"/>
  <c r="R1101" i="14"/>
  <c r="F1101" i="14"/>
  <c r="R1065" i="14"/>
  <c r="R1064" i="14" s="1"/>
  <c r="R1063" i="14" s="1"/>
  <c r="R1062" i="14" s="1"/>
  <c r="M1065" i="14"/>
  <c r="M1064" i="14" s="1"/>
  <c r="M1063" i="14" s="1"/>
  <c r="M1062" i="14" s="1"/>
  <c r="F1065" i="14"/>
  <c r="F1064" i="14" s="1"/>
  <c r="F1063" i="14" s="1"/>
  <c r="F1062" i="14" s="1"/>
  <c r="M1036" i="14"/>
  <c r="M1035" i="14" s="1"/>
  <c r="R1036" i="14"/>
  <c r="R1035" i="14" s="1"/>
  <c r="F1036" i="14"/>
  <c r="F1035" i="14" s="1"/>
  <c r="M1014" i="14"/>
  <c r="M984" i="14"/>
  <c r="F984" i="14"/>
  <c r="R982" i="14"/>
  <c r="M982" i="14"/>
  <c r="F982" i="14"/>
  <c r="M987" i="14"/>
  <c r="F977" i="14"/>
  <c r="F996" i="14"/>
  <c r="M970" i="14"/>
  <c r="M969" i="14" s="1"/>
  <c r="R970" i="14"/>
  <c r="R969" i="14" s="1"/>
  <c r="F970" i="14"/>
  <c r="F954" i="14"/>
  <c r="R946" i="14"/>
  <c r="R945" i="14" s="1"/>
  <c r="M946" i="14"/>
  <c r="M945" i="14" s="1"/>
  <c r="F946" i="14"/>
  <c r="F945" i="14" s="1"/>
  <c r="R1100" i="14" l="1"/>
  <c r="M1100" i="14"/>
  <c r="R981" i="14"/>
  <c r="F981" i="14"/>
  <c r="M981" i="14"/>
  <c r="F936" i="14" l="1"/>
  <c r="F935" i="14" s="1"/>
  <c r="F931" i="14" s="1"/>
  <c r="M926" i="14"/>
  <c r="R926" i="14"/>
  <c r="F926" i="14"/>
  <c r="M921" i="14" l="1"/>
  <c r="R921" i="14"/>
  <c r="F921" i="14"/>
  <c r="M860" i="14"/>
  <c r="R860" i="14"/>
  <c r="F860" i="14"/>
  <c r="R815" i="14" l="1"/>
  <c r="R814" i="14" s="1"/>
  <c r="R813" i="14" s="1"/>
  <c r="R812" i="14" s="1"/>
  <c r="M815" i="14"/>
  <c r="M814" i="14" s="1"/>
  <c r="M813" i="14" s="1"/>
  <c r="M812" i="14" s="1"/>
  <c r="F815" i="14"/>
  <c r="F814" i="14" s="1"/>
  <c r="F813" i="14" s="1"/>
  <c r="F812" i="14" s="1"/>
  <c r="R804" i="14"/>
  <c r="R803" i="14" s="1"/>
  <c r="R802" i="14" s="1"/>
  <c r="R801" i="14" s="1"/>
  <c r="M804" i="14"/>
  <c r="M803" i="14" s="1"/>
  <c r="M802" i="14" s="1"/>
  <c r="M801" i="14" s="1"/>
  <c r="F804" i="14"/>
  <c r="F803" i="14" s="1"/>
  <c r="F802" i="14" s="1"/>
  <c r="F801" i="14" s="1"/>
  <c r="F774" i="14"/>
  <c r="M71" i="14" l="1"/>
  <c r="R71" i="14"/>
  <c r="F71" i="14"/>
  <c r="F491" i="14" l="1"/>
  <c r="F490" i="14" s="1"/>
  <c r="R472" i="14" l="1"/>
  <c r="R471" i="14" s="1"/>
  <c r="M472" i="14"/>
  <c r="M471" i="14" s="1"/>
  <c r="M469" i="14"/>
  <c r="R469" i="14"/>
  <c r="R467" i="14"/>
  <c r="M467" i="14"/>
  <c r="F472" i="14"/>
  <c r="F471" i="14" s="1"/>
  <c r="F469" i="14"/>
  <c r="F467" i="14"/>
  <c r="R244" i="14"/>
  <c r="R243" i="14" s="1"/>
  <c r="R242" i="14" s="1"/>
  <c r="M244" i="14"/>
  <c r="M243" i="14" s="1"/>
  <c r="M242" i="14" s="1"/>
  <c r="F244" i="14"/>
  <c r="F243" i="14" s="1"/>
  <c r="F242" i="14" s="1"/>
  <c r="F240" i="14"/>
  <c r="F239" i="14" s="1"/>
  <c r="F238" i="14" s="1"/>
  <c r="F466" i="14" l="1"/>
  <c r="F465" i="14" s="1"/>
  <c r="F464" i="14" s="1"/>
  <c r="F463" i="14" s="1"/>
  <c r="M466" i="14"/>
  <c r="M465" i="14" s="1"/>
  <c r="M464" i="14" s="1"/>
  <c r="M463" i="14" s="1"/>
  <c r="R466" i="14"/>
  <c r="R465" i="14" s="1"/>
  <c r="R464" i="14" s="1"/>
  <c r="R463" i="14" s="1"/>
  <c r="F237" i="14"/>
  <c r="F236" i="14" s="1"/>
  <c r="M240" i="14"/>
  <c r="M239" i="14" s="1"/>
  <c r="M238" i="14" s="1"/>
  <c r="M237" i="14" s="1"/>
  <c r="M236" i="14" s="1"/>
  <c r="R240" i="14"/>
  <c r="R239" i="14" s="1"/>
  <c r="R238" i="14" s="1"/>
  <c r="R237" i="14" s="1"/>
  <c r="R236" i="14" s="1"/>
  <c r="M580" i="14" l="1"/>
  <c r="F580" i="14"/>
  <c r="F579" i="14" s="1"/>
  <c r="F578" i="14" s="1"/>
  <c r="F577" i="14" s="1"/>
  <c r="F576" i="14" s="1"/>
  <c r="M579" i="14" l="1"/>
  <c r="M578" i="14" s="1"/>
  <c r="M577" i="14" s="1"/>
  <c r="M576" i="14" s="1"/>
  <c r="M989" i="14"/>
  <c r="M986" i="14" s="1"/>
  <c r="F636" i="14" l="1"/>
  <c r="F901" i="14" l="1"/>
  <c r="F629" i="14"/>
  <c r="F1116" i="14" l="1"/>
  <c r="F1138" i="14"/>
  <c r="F1140" i="14"/>
  <c r="F270" i="14"/>
  <c r="M270" i="14"/>
  <c r="R270" i="14"/>
  <c r="M85" i="14"/>
  <c r="R85" i="14"/>
  <c r="F85" i="14"/>
  <c r="F1137" i="14" l="1"/>
  <c r="F389" i="14" l="1"/>
  <c r="M770" i="14"/>
  <c r="R770" i="14"/>
  <c r="F770" i="14"/>
  <c r="M764" i="14"/>
  <c r="R764" i="14"/>
  <c r="F764" i="14"/>
  <c r="F762" i="14"/>
  <c r="R740" i="14"/>
  <c r="M740" i="14"/>
  <c r="F740" i="14"/>
  <c r="M728" i="14"/>
  <c r="R728" i="14"/>
  <c r="F728" i="14"/>
  <c r="M704" i="14"/>
  <c r="R704" i="14"/>
  <c r="F704" i="14"/>
  <c r="F631" i="14"/>
  <c r="F627" i="14"/>
  <c r="M624" i="14"/>
  <c r="M623" i="14" s="1"/>
  <c r="F624" i="14"/>
  <c r="F623" i="14" s="1"/>
  <c r="R586" i="14"/>
  <c r="R585" i="14" s="1"/>
  <c r="R584" i="14" s="1"/>
  <c r="R583" i="14" s="1"/>
  <c r="M586" i="14"/>
  <c r="M585" i="14" s="1"/>
  <c r="M584" i="14" s="1"/>
  <c r="M583" i="14" s="1"/>
  <c r="F586" i="14"/>
  <c r="F585" i="14" s="1"/>
  <c r="F584" i="14" s="1"/>
  <c r="F583" i="14" s="1"/>
  <c r="R544" i="14"/>
  <c r="R543" i="14" s="1"/>
  <c r="M544" i="14"/>
  <c r="M543" i="14" s="1"/>
  <c r="F544" i="14"/>
  <c r="F543" i="14" s="1"/>
  <c r="F536" i="14" s="1"/>
  <c r="F535" i="14" s="1"/>
  <c r="F534" i="14" s="1"/>
  <c r="M536" i="14" l="1"/>
  <c r="M535" i="14" s="1"/>
  <c r="M534" i="14" s="1"/>
  <c r="R536" i="14"/>
  <c r="R535" i="14" s="1"/>
  <c r="R534" i="14" s="1"/>
  <c r="R769" i="14"/>
  <c r="R768" i="14" s="1"/>
  <c r="M769" i="14"/>
  <c r="M768" i="14" s="1"/>
  <c r="F769" i="14"/>
  <c r="F768" i="14" s="1"/>
  <c r="F620" i="14"/>
  <c r="F761" i="14"/>
  <c r="F760" i="14" s="1"/>
  <c r="F759" i="14" s="1"/>
  <c r="F500" i="14"/>
  <c r="F480" i="14"/>
  <c r="F387" i="14" l="1"/>
  <c r="M385" i="14"/>
  <c r="R385" i="14"/>
  <c r="M276" i="14"/>
  <c r="M365" i="14"/>
  <c r="M363" i="14" l="1"/>
  <c r="R357" i="14"/>
  <c r="R356" i="14" s="1"/>
  <c r="R355" i="14" s="1"/>
  <c r="M357" i="14"/>
  <c r="M356" i="14" s="1"/>
  <c r="M355" i="14" s="1"/>
  <c r="F357" i="14"/>
  <c r="F338" i="14"/>
  <c r="M338" i="14"/>
  <c r="R338" i="14"/>
  <c r="F322" i="14"/>
  <c r="F315" i="14"/>
  <c r="R299" i="14"/>
  <c r="R298" i="14" s="1"/>
  <c r="R297" i="14" s="1"/>
  <c r="R292" i="14" s="1"/>
  <c r="M299" i="14"/>
  <c r="M298" i="14" s="1"/>
  <c r="M297" i="14" s="1"/>
  <c r="M292" i="14" s="1"/>
  <c r="F299" i="14"/>
  <c r="F298" i="14" s="1"/>
  <c r="F297" i="14" s="1"/>
  <c r="F292" i="14" s="1"/>
  <c r="M362" i="14" l="1"/>
  <c r="M274" i="14" l="1"/>
  <c r="M273" i="14" s="1"/>
  <c r="M267" i="14"/>
  <c r="M263" i="14" s="1"/>
  <c r="R267" i="14"/>
  <c r="R263" i="14" s="1"/>
  <c r="F267" i="14"/>
  <c r="R217" i="14"/>
  <c r="R216" i="14" s="1"/>
  <c r="M217" i="14"/>
  <c r="M216" i="14" s="1"/>
  <c r="F217" i="14"/>
  <c r="F216" i="14" s="1"/>
  <c r="M210" i="14"/>
  <c r="R210" i="14"/>
  <c r="F210" i="14"/>
  <c r="F130" i="14"/>
  <c r="R118" i="14"/>
  <c r="R117" i="14" s="1"/>
  <c r="R116" i="14" s="1"/>
  <c r="R115" i="14" s="1"/>
  <c r="M118" i="14"/>
  <c r="M117" i="14" s="1"/>
  <c r="M116" i="14" s="1"/>
  <c r="M115" i="14" s="1"/>
  <c r="F118" i="14"/>
  <c r="F117" i="14" s="1"/>
  <c r="F116" i="14" s="1"/>
  <c r="F115" i="14" s="1"/>
  <c r="R100" i="14" l="1"/>
  <c r="R99" i="14" s="1"/>
  <c r="R98" i="14" s="1"/>
  <c r="F100" i="14"/>
  <c r="F99" i="14" s="1"/>
  <c r="F98" i="14" s="1"/>
  <c r="F1170" i="14" l="1"/>
  <c r="F132" i="14" l="1"/>
  <c r="M498" i="14"/>
  <c r="R498" i="14"/>
  <c r="F498" i="14"/>
  <c r="M502" i="14"/>
  <c r="R502" i="14"/>
  <c r="F502" i="14"/>
  <c r="F347" i="14"/>
  <c r="F349" i="14"/>
  <c r="F351" i="14"/>
  <c r="F482" i="14"/>
  <c r="F479" i="14" s="1"/>
  <c r="F695" i="14"/>
  <c r="F343" i="14" l="1"/>
  <c r="R497" i="14"/>
  <c r="M497" i="14"/>
  <c r="F476" i="14"/>
  <c r="F475" i="14" s="1"/>
  <c r="F474" i="14" s="1"/>
  <c r="F462" i="14" s="1"/>
  <c r="F504" i="14"/>
  <c r="F497" i="14" s="1"/>
  <c r="F489" i="14" s="1"/>
  <c r="F979" i="14"/>
  <c r="F976" i="14" s="1"/>
  <c r="R799" i="14"/>
  <c r="R798" i="14" s="1"/>
  <c r="M799" i="14"/>
  <c r="M798" i="14" s="1"/>
  <c r="F799" i="14"/>
  <c r="F798" i="14" s="1"/>
  <c r="M489" i="14" l="1"/>
  <c r="M488" i="14" s="1"/>
  <c r="M487" i="14" s="1"/>
  <c r="R489" i="14"/>
  <c r="R488" i="14" s="1"/>
  <c r="R487" i="14" s="1"/>
  <c r="F488" i="14"/>
  <c r="F487" i="14" s="1"/>
  <c r="I435" i="17" l="1"/>
  <c r="I434" i="17" s="1"/>
  <c r="N435" i="17"/>
  <c r="N434" i="17" s="1"/>
  <c r="M1170" i="14" l="1"/>
  <c r="R1170" i="14"/>
  <c r="I196" i="17"/>
  <c r="N117" i="17"/>
  <c r="N116" i="17" s="1"/>
  <c r="I117" i="17"/>
  <c r="I116" i="17" s="1"/>
  <c r="R762" i="14" l="1"/>
  <c r="R761" i="14" s="1"/>
  <c r="M762" i="14"/>
  <c r="M761" i="14" s="1"/>
  <c r="R760" i="14" l="1"/>
  <c r="R759" i="14" s="1"/>
  <c r="M760" i="14"/>
  <c r="M759" i="14" s="1"/>
  <c r="M462" i="14" l="1"/>
  <c r="R462" i="14"/>
  <c r="N317" i="17" l="1"/>
  <c r="I317" i="17"/>
  <c r="N315" i="17"/>
  <c r="I315" i="17"/>
  <c r="N312" i="17" l="1"/>
  <c r="I312" i="17"/>
  <c r="N346" i="17"/>
  <c r="I346" i="17"/>
  <c r="D346" i="17"/>
  <c r="D345" i="17" s="1"/>
  <c r="D344" i="17" s="1"/>
  <c r="M337" i="14"/>
  <c r="M336" i="14" s="1"/>
  <c r="R337" i="14"/>
  <c r="R336" i="14" s="1"/>
  <c r="M250" i="14" l="1"/>
  <c r="R250" i="14"/>
  <c r="F250" i="14"/>
  <c r="D415" i="17"/>
  <c r="F327" i="14"/>
  <c r="E23" i="19" l="1"/>
  <c r="D23" i="19"/>
  <c r="C23" i="19"/>
  <c r="I445" i="17" l="1"/>
  <c r="I442" i="17" s="1"/>
  <c r="N445" i="17"/>
  <c r="N442" i="17" s="1"/>
  <c r="D445" i="17"/>
  <c r="D442" i="17" s="1"/>
  <c r="I37" i="17"/>
  <c r="N37" i="17"/>
  <c r="D37" i="17"/>
  <c r="I39" i="17"/>
  <c r="N39" i="17"/>
  <c r="D39" i="17"/>
  <c r="I242" i="17"/>
  <c r="N242" i="17"/>
  <c r="D242" i="17"/>
  <c r="I288" i="17"/>
  <c r="N288" i="17"/>
  <c r="D288" i="17"/>
  <c r="N266" i="17"/>
  <c r="N265" i="17" s="1"/>
  <c r="N264" i="17" s="1"/>
  <c r="I266" i="17"/>
  <c r="I265" i="17" s="1"/>
  <c r="I264" i="17" s="1"/>
  <c r="D266" i="17"/>
  <c r="D265" i="17" s="1"/>
  <c r="D264" i="17" s="1"/>
  <c r="N299" i="17" l="1"/>
  <c r="I299" i="17"/>
  <c r="D299" i="17"/>
  <c r="N297" i="17"/>
  <c r="I297" i="17"/>
  <c r="D297" i="17"/>
  <c r="D112" i="17"/>
  <c r="D218" i="17" l="1"/>
  <c r="I218" i="17"/>
  <c r="N218" i="17"/>
  <c r="N345" i="17"/>
  <c r="I345" i="17"/>
  <c r="I428" i="17"/>
  <c r="N428" i="17"/>
  <c r="D501" i="17" l="1"/>
  <c r="D499" i="17"/>
  <c r="N432" i="17"/>
  <c r="N427" i="17" s="1"/>
  <c r="D317" i="17"/>
  <c r="D315" i="17"/>
  <c r="D413" i="17"/>
  <c r="N215" i="17"/>
  <c r="I215" i="17"/>
  <c r="D215" i="17"/>
  <c r="N213" i="17"/>
  <c r="I213" i="17"/>
  <c r="D213" i="17"/>
  <c r="N632" i="17"/>
  <c r="D496" i="17"/>
  <c r="N503" i="17"/>
  <c r="I503" i="17"/>
  <c r="N582" i="17"/>
  <c r="I582" i="17"/>
  <c r="D582" i="17"/>
  <c r="N14" i="17"/>
  <c r="N16" i="17"/>
  <c r="N33" i="17"/>
  <c r="N57" i="17"/>
  <c r="N60" i="17"/>
  <c r="N62" i="17"/>
  <c r="N64" i="17"/>
  <c r="N71" i="17"/>
  <c r="N73" i="17"/>
  <c r="N75" i="17"/>
  <c r="N82" i="17"/>
  <c r="N91" i="17"/>
  <c r="N93" i="17"/>
  <c r="N95" i="17"/>
  <c r="N110" i="17"/>
  <c r="N162" i="17"/>
  <c r="N159" i="17" s="1"/>
  <c r="N176" i="17"/>
  <c r="N180" i="17"/>
  <c r="N182" i="17"/>
  <c r="N184" i="17"/>
  <c r="N186" i="17"/>
  <c r="N188" i="17"/>
  <c r="N190" i="17"/>
  <c r="N192" i="17"/>
  <c r="N194" i="17"/>
  <c r="N207" i="17"/>
  <c r="N209" i="17"/>
  <c r="N211" i="17"/>
  <c r="N217" i="17"/>
  <c r="N222" i="17"/>
  <c r="N221" i="17" s="1"/>
  <c r="N228" i="17"/>
  <c r="N227" i="17" s="1"/>
  <c r="N232" i="17"/>
  <c r="N231" i="17" s="1"/>
  <c r="N235" i="17"/>
  <c r="N244" i="17"/>
  <c r="N248" i="17"/>
  <c r="N250" i="17"/>
  <c r="N252" i="17"/>
  <c r="N255" i="17"/>
  <c r="N254" i="17" s="1"/>
  <c r="N270" i="17"/>
  <c r="N269" i="17" s="1"/>
  <c r="N273" i="17"/>
  <c r="N281" i="17"/>
  <c r="N280" i="17" s="1"/>
  <c r="N284" i="17"/>
  <c r="N283" i="17" s="1"/>
  <c r="N292" i="17"/>
  <c r="N306" i="17"/>
  <c r="N308" i="17"/>
  <c r="N310" i="17"/>
  <c r="N377" i="17"/>
  <c r="N379" i="17"/>
  <c r="N406" i="17"/>
  <c r="N424" i="17"/>
  <c r="N423" i="17" s="1"/>
  <c r="N422" i="17" s="1"/>
  <c r="N475" i="17"/>
  <c r="N470" i="17" s="1"/>
  <c r="N489" i="17"/>
  <c r="N491" i="17"/>
  <c r="N496" i="17"/>
  <c r="N509" i="17"/>
  <c r="N511" i="17"/>
  <c r="N515" i="17"/>
  <c r="N514" i="17" s="1"/>
  <c r="N513" i="17" s="1"/>
  <c r="N519" i="17"/>
  <c r="N518" i="17" s="1"/>
  <c r="N517" i="17" s="1"/>
  <c r="N524" i="17"/>
  <c r="N523" i="17" s="1"/>
  <c r="N528" i="17"/>
  <c r="N527" i="17" s="1"/>
  <c r="N530" i="17"/>
  <c r="N532" i="17"/>
  <c r="N537" i="17"/>
  <c r="N539" i="17"/>
  <c r="N543" i="17"/>
  <c r="N542" i="17" s="1"/>
  <c r="N541" i="17" s="1"/>
  <c r="N548" i="17"/>
  <c r="N547" i="17" s="1"/>
  <c r="N546" i="17" s="1"/>
  <c r="N558" i="17"/>
  <c r="N560" i="17"/>
  <c r="N562" i="17"/>
  <c r="N564" i="17"/>
  <c r="N566" i="17"/>
  <c r="N568" i="17"/>
  <c r="N570" i="17"/>
  <c r="N572" i="17"/>
  <c r="N574" i="17"/>
  <c r="N577" i="17"/>
  <c r="N580" i="17"/>
  <c r="N584" i="17"/>
  <c r="N589" i="17"/>
  <c r="N596" i="17"/>
  <c r="N600" i="17"/>
  <c r="N602" i="17"/>
  <c r="N606" i="17"/>
  <c r="N604" i="17"/>
  <c r="N611" i="17"/>
  <c r="N613" i="17"/>
  <c r="N628" i="17"/>
  <c r="I630" i="17"/>
  <c r="I628" i="17"/>
  <c r="D628" i="17"/>
  <c r="I613" i="17"/>
  <c r="D613" i="17"/>
  <c r="I611" i="17"/>
  <c r="D611" i="17"/>
  <c r="I604" i="17"/>
  <c r="D604" i="17"/>
  <c r="I606" i="17"/>
  <c r="D606" i="17"/>
  <c r="I602" i="17"/>
  <c r="I600" i="17"/>
  <c r="D596" i="17"/>
  <c r="I589" i="17"/>
  <c r="D589" i="17"/>
  <c r="I584" i="17"/>
  <c r="D584" i="17"/>
  <c r="I580" i="17"/>
  <c r="D580" i="17"/>
  <c r="I577" i="17"/>
  <c r="D577" i="17"/>
  <c r="I574" i="17"/>
  <c r="D574" i="17"/>
  <c r="I572" i="17"/>
  <c r="D572" i="17"/>
  <c r="I570" i="17"/>
  <c r="D570" i="17"/>
  <c r="I568" i="17"/>
  <c r="D568" i="17"/>
  <c r="I566" i="17"/>
  <c r="D566" i="17"/>
  <c r="I564" i="17"/>
  <c r="D564" i="17"/>
  <c r="I562" i="17"/>
  <c r="D562" i="17"/>
  <c r="I560" i="17"/>
  <c r="D560" i="17"/>
  <c r="I558" i="17"/>
  <c r="D558" i="17"/>
  <c r="I548" i="17"/>
  <c r="I547" i="17" s="1"/>
  <c r="I546" i="17" s="1"/>
  <c r="D548" i="17"/>
  <c r="D547" i="17" s="1"/>
  <c r="D546" i="17" s="1"/>
  <c r="I543" i="17"/>
  <c r="I542" i="17" s="1"/>
  <c r="I541" i="17" s="1"/>
  <c r="D543" i="17"/>
  <c r="D542" i="17" s="1"/>
  <c r="D541" i="17" s="1"/>
  <c r="I539" i="17"/>
  <c r="D539" i="17"/>
  <c r="I537" i="17"/>
  <c r="D537" i="17"/>
  <c r="I532" i="17"/>
  <c r="D532" i="17"/>
  <c r="I530" i="17"/>
  <c r="D530" i="17"/>
  <c r="I528" i="17"/>
  <c r="I527" i="17" s="1"/>
  <c r="D528" i="17"/>
  <c r="I524" i="17"/>
  <c r="I523" i="17" s="1"/>
  <c r="D524" i="17"/>
  <c r="D523" i="17" s="1"/>
  <c r="I519" i="17"/>
  <c r="I518" i="17" s="1"/>
  <c r="I517" i="17" s="1"/>
  <c r="D519" i="17"/>
  <c r="D518" i="17" s="1"/>
  <c r="D517" i="17" s="1"/>
  <c r="I515" i="17"/>
  <c r="I514" i="17" s="1"/>
  <c r="I513" i="17" s="1"/>
  <c r="D515" i="17"/>
  <c r="D514" i="17" s="1"/>
  <c r="D513" i="17" s="1"/>
  <c r="I511" i="17"/>
  <c r="D511" i="17"/>
  <c r="I509" i="17"/>
  <c r="D509" i="17"/>
  <c r="I496" i="17"/>
  <c r="I491" i="17"/>
  <c r="D491" i="17"/>
  <c r="I489" i="17"/>
  <c r="D489" i="17"/>
  <c r="I475" i="17"/>
  <c r="I470" i="17" s="1"/>
  <c r="D475" i="17"/>
  <c r="D435" i="17"/>
  <c r="D434" i="17" s="1"/>
  <c r="I432" i="17"/>
  <c r="I427" i="17" s="1"/>
  <c r="D428" i="17"/>
  <c r="I424" i="17"/>
  <c r="I423" i="17" s="1"/>
  <c r="I422" i="17" s="1"/>
  <c r="D424" i="17"/>
  <c r="D423" i="17" s="1"/>
  <c r="D422" i="17" s="1"/>
  <c r="D420" i="17"/>
  <c r="D418" i="17"/>
  <c r="I379" i="17"/>
  <c r="D379" i="17"/>
  <c r="I377" i="17"/>
  <c r="I376" i="17" s="1"/>
  <c r="D377" i="17"/>
  <c r="I310" i="17"/>
  <c r="D310" i="17"/>
  <c r="I308" i="17"/>
  <c r="D308" i="17"/>
  <c r="I306" i="17"/>
  <c r="D306" i="17"/>
  <c r="I292" i="17"/>
  <c r="D292" i="17"/>
  <c r="I284" i="17"/>
  <c r="I283" i="17" s="1"/>
  <c r="D284" i="17"/>
  <c r="D283" i="17" s="1"/>
  <c r="I281" i="17"/>
  <c r="I280" i="17" s="1"/>
  <c r="D281" i="17"/>
  <c r="D280" i="17" s="1"/>
  <c r="D275" i="17"/>
  <c r="I273" i="17"/>
  <c r="D273" i="17"/>
  <c r="I270" i="17"/>
  <c r="I269" i="17" s="1"/>
  <c r="D270" i="17"/>
  <c r="D269" i="17" s="1"/>
  <c r="I255" i="17"/>
  <c r="I254" i="17" s="1"/>
  <c r="D255" i="17"/>
  <c r="D254" i="17" s="1"/>
  <c r="I252" i="17"/>
  <c r="D252" i="17"/>
  <c r="I250" i="17"/>
  <c r="D250" i="17"/>
  <c r="I248" i="17"/>
  <c r="D248" i="17"/>
  <c r="I244" i="17"/>
  <c r="D244" i="17"/>
  <c r="I235" i="17"/>
  <c r="D235" i="17"/>
  <c r="I232" i="17"/>
  <c r="I231" i="17" s="1"/>
  <c r="D232" i="17"/>
  <c r="D231" i="17" s="1"/>
  <c r="I228" i="17"/>
  <c r="I227" i="17" s="1"/>
  <c r="D228" i="17"/>
  <c r="D227" i="17" s="1"/>
  <c r="I222" i="17"/>
  <c r="I221" i="17" s="1"/>
  <c r="D222" i="17"/>
  <c r="D221" i="17" s="1"/>
  <c r="I217" i="17"/>
  <c r="D217" i="17"/>
  <c r="I211" i="17"/>
  <c r="D211" i="17"/>
  <c r="I209" i="17"/>
  <c r="D209" i="17"/>
  <c r="I207" i="17"/>
  <c r="D207" i="17"/>
  <c r="I194" i="17"/>
  <c r="D194" i="17"/>
  <c r="I192" i="17"/>
  <c r="D192" i="17"/>
  <c r="I190" i="17"/>
  <c r="D190" i="17"/>
  <c r="I188" i="17"/>
  <c r="D188" i="17"/>
  <c r="I186" i="17"/>
  <c r="D186" i="17"/>
  <c r="I184" i="17"/>
  <c r="D184" i="17"/>
  <c r="I182" i="17"/>
  <c r="D182" i="17"/>
  <c r="I180" i="17"/>
  <c r="D180" i="17"/>
  <c r="I176" i="17"/>
  <c r="D176" i="17"/>
  <c r="I162" i="17"/>
  <c r="I159" i="17" s="1"/>
  <c r="D162" i="17"/>
  <c r="D159" i="17" s="1"/>
  <c r="D158" i="17" s="1"/>
  <c r="I110" i="17"/>
  <c r="D110" i="17"/>
  <c r="I95" i="17"/>
  <c r="D95" i="17"/>
  <c r="I93" i="17"/>
  <c r="D93" i="17"/>
  <c r="I91" i="17"/>
  <c r="D91" i="17"/>
  <c r="I82" i="17"/>
  <c r="D82" i="17"/>
  <c r="I75" i="17"/>
  <c r="D75" i="17"/>
  <c r="I73" i="17"/>
  <c r="I68" i="17" s="1"/>
  <c r="D73" i="17"/>
  <c r="I71" i="17"/>
  <c r="D71" i="17"/>
  <c r="I64" i="17"/>
  <c r="D64" i="17"/>
  <c r="I62" i="17"/>
  <c r="D62" i="17"/>
  <c r="I60" i="17"/>
  <c r="D60" i="17"/>
  <c r="I57" i="17"/>
  <c r="D57" i="17"/>
  <c r="I33" i="17"/>
  <c r="D33" i="17"/>
  <c r="D26" i="17"/>
  <c r="I16" i="17"/>
  <c r="D16" i="17"/>
  <c r="I14" i="17"/>
  <c r="D14" i="17"/>
  <c r="N68" i="17" l="1"/>
  <c r="I102" i="17"/>
  <c r="I101" i="17" s="1"/>
  <c r="N102" i="17"/>
  <c r="N101" i="17" s="1"/>
  <c r="I13" i="17"/>
  <c r="N13" i="17"/>
  <c r="N158" i="17"/>
  <c r="I158" i="17"/>
  <c r="N376" i="17"/>
  <c r="N375" i="17" s="1"/>
  <c r="D13" i="17"/>
  <c r="D312" i="17"/>
  <c r="D247" i="17"/>
  <c r="D246" i="17" s="1"/>
  <c r="D175" i="17"/>
  <c r="D174" i="17" s="1"/>
  <c r="D102" i="17"/>
  <c r="D101" i="17" s="1"/>
  <c r="N175" i="17"/>
  <c r="N174" i="17" s="1"/>
  <c r="I175" i="17"/>
  <c r="I174" i="17" s="1"/>
  <c r="D56" i="17"/>
  <c r="N56" i="17"/>
  <c r="I56" i="17"/>
  <c r="D200" i="17"/>
  <c r="D199" i="17" s="1"/>
  <c r="D68" i="17"/>
  <c r="I375" i="17"/>
  <c r="N401" i="17"/>
  <c r="N536" i="17"/>
  <c r="D527" i="17"/>
  <c r="D536" i="17"/>
  <c r="I536" i="17"/>
  <c r="D470" i="17"/>
  <c r="D441" i="17" s="1"/>
  <c r="I234" i="17"/>
  <c r="I230" i="17" s="1"/>
  <c r="D272" i="17"/>
  <c r="D268" i="17" s="1"/>
  <c r="N234" i="17"/>
  <c r="N230" i="17" s="1"/>
  <c r="I272" i="17"/>
  <c r="I268" i="17" s="1"/>
  <c r="D234" i="17"/>
  <c r="D230" i="17" s="1"/>
  <c r="N272" i="17"/>
  <c r="N268" i="17" s="1"/>
  <c r="I495" i="17"/>
  <c r="I494" i="17" s="1"/>
  <c r="I344" i="17"/>
  <c r="N344" i="17"/>
  <c r="N495" i="17"/>
  <c r="N494" i="17" s="1"/>
  <c r="D624" i="17"/>
  <c r="D623" i="17" s="1"/>
  <c r="I624" i="17"/>
  <c r="I623" i="17" s="1"/>
  <c r="D495" i="17"/>
  <c r="D494" i="17" s="1"/>
  <c r="I621" i="17"/>
  <c r="N624" i="17"/>
  <c r="N623" i="17" s="1"/>
  <c r="N621" i="17"/>
  <c r="I485" i="17"/>
  <c r="I484" i="17" s="1"/>
  <c r="N485" i="17"/>
  <c r="N484" i="17" s="1"/>
  <c r="D485" i="17"/>
  <c r="D484" i="17" s="1"/>
  <c r="D376" i="17"/>
  <c r="N200" i="17"/>
  <c r="N199" i="17" s="1"/>
  <c r="I200" i="17"/>
  <c r="I199" i="17" s="1"/>
  <c r="D259" i="17"/>
  <c r="D258" i="17" s="1"/>
  <c r="D257" i="17" s="1"/>
  <c r="D296" i="17"/>
  <c r="D305" i="17"/>
  <c r="I296" i="17"/>
  <c r="N296" i="17"/>
  <c r="D417" i="17"/>
  <c r="N305" i="17"/>
  <c r="I305" i="17"/>
  <c r="D508" i="17"/>
  <c r="D507" i="17" s="1"/>
  <c r="D522" i="17"/>
  <c r="I552" i="17"/>
  <c r="N552" i="17"/>
  <c r="D552" i="17"/>
  <c r="D588" i="17"/>
  <c r="N133" i="17"/>
  <c r="I259" i="17"/>
  <c r="I258" i="17" s="1"/>
  <c r="I257" i="17" s="1"/>
  <c r="N259" i="17"/>
  <c r="N258" i="17" s="1"/>
  <c r="N257" i="17" s="1"/>
  <c r="N588" i="17"/>
  <c r="N508" i="17"/>
  <c r="N507" i="17" s="1"/>
  <c r="I508" i="17"/>
  <c r="I507" i="17" s="1"/>
  <c r="N595" i="17"/>
  <c r="D147" i="17"/>
  <c r="I406" i="17"/>
  <c r="I401" i="17" s="1"/>
  <c r="N522" i="17"/>
  <c r="N279" i="17"/>
  <c r="N32" i="17"/>
  <c r="N12" i="17" s="1"/>
  <c r="N247" i="17"/>
  <c r="N246" i="17" s="1"/>
  <c r="I133" i="17"/>
  <c r="I247" i="17"/>
  <c r="I246" i="17" s="1"/>
  <c r="D600" i="17"/>
  <c r="D32" i="17"/>
  <c r="N287" i="17"/>
  <c r="N286" i="17" s="1"/>
  <c r="N147" i="17"/>
  <c r="I32" i="17"/>
  <c r="D287" i="17"/>
  <c r="D286" i="17" s="1"/>
  <c r="I287" i="17"/>
  <c r="I286" i="17" s="1"/>
  <c r="I588" i="17"/>
  <c r="I147" i="17"/>
  <c r="D279" i="17"/>
  <c r="I279" i="17"/>
  <c r="D406" i="17"/>
  <c r="D401" i="17" s="1"/>
  <c r="D432" i="17"/>
  <c r="D427" i="17" s="1"/>
  <c r="D426" i="17" s="1"/>
  <c r="I522" i="17"/>
  <c r="I596" i="17"/>
  <c r="I595" i="17" s="1"/>
  <c r="D602" i="17"/>
  <c r="D621" i="17"/>
  <c r="I12" i="17" l="1"/>
  <c r="D400" i="17"/>
  <c r="I295" i="17"/>
  <c r="D100" i="17"/>
  <c r="N100" i="17"/>
  <c r="I100" i="17"/>
  <c r="D295" i="17"/>
  <c r="N295" i="17"/>
  <c r="I610" i="17"/>
  <c r="I640" i="17" s="1"/>
  <c r="N610" i="17"/>
  <c r="N640" i="17" s="1"/>
  <c r="D610" i="17"/>
  <c r="D640" i="17" s="1"/>
  <c r="I55" i="17"/>
  <c r="D55" i="17"/>
  <c r="N55" i="17"/>
  <c r="D12" i="17"/>
  <c r="D375" i="17"/>
  <c r="N400" i="17"/>
  <c r="I263" i="17"/>
  <c r="D263" i="17"/>
  <c r="N263" i="17"/>
  <c r="I400" i="17"/>
  <c r="D526" i="17"/>
  <c r="D521" i="17" s="1"/>
  <c r="D440" i="17"/>
  <c r="I526" i="17"/>
  <c r="I521" i="17" s="1"/>
  <c r="N526" i="17"/>
  <c r="N521" i="17" s="1"/>
  <c r="N493" i="17"/>
  <c r="I493" i="17"/>
  <c r="D493" i="17"/>
  <c r="I551" i="17"/>
  <c r="I545" i="17" s="1"/>
  <c r="D595" i="17"/>
  <c r="D551" i="17" s="1"/>
  <c r="D545" i="17" s="1"/>
  <c r="N551" i="17"/>
  <c r="N545" i="17" s="1"/>
  <c r="N426" i="17"/>
  <c r="I441" i="17"/>
  <c r="I440" i="17" s="1"/>
  <c r="D198" i="17"/>
  <c r="N441" i="17"/>
  <c r="N440" i="17" s="1"/>
  <c r="I426" i="17"/>
  <c r="N198" i="17"/>
  <c r="I198" i="17"/>
  <c r="D11" i="17" l="1"/>
  <c r="N11" i="17"/>
  <c r="I11" i="17"/>
  <c r="D294" i="17"/>
  <c r="I294" i="17"/>
  <c r="N294" i="17"/>
  <c r="N608" i="17" l="1"/>
  <c r="N641" i="17" s="1"/>
  <c r="I608" i="17"/>
  <c r="I641" i="17" s="1"/>
  <c r="D608" i="17"/>
  <c r="D641" i="17" s="1"/>
  <c r="M415" i="14"/>
  <c r="M648" i="14" l="1"/>
  <c r="R648" i="14"/>
  <c r="M680" i="14"/>
  <c r="R680" i="14"/>
  <c r="F680" i="14"/>
  <c r="M756" i="14"/>
  <c r="R756" i="14"/>
  <c r="F756" i="14"/>
  <c r="M835" i="14"/>
  <c r="R835" i="14"/>
  <c r="F835" i="14"/>
  <c r="M837" i="14"/>
  <c r="R837" i="14"/>
  <c r="F837" i="14"/>
  <c r="F136" i="14" l="1"/>
  <c r="M1150" i="14" l="1"/>
  <c r="R1150" i="14"/>
  <c r="R90" i="14" l="1"/>
  <c r="M90" i="14"/>
  <c r="F90" i="14"/>
  <c r="F356" i="14" l="1"/>
  <c r="F355" i="14" s="1"/>
  <c r="R1144" i="14" l="1"/>
  <c r="R1143" i="14" s="1"/>
  <c r="R1142" i="14" s="1"/>
  <c r="M1144" i="14"/>
  <c r="M1143" i="14" s="1"/>
  <c r="M1142" i="14" s="1"/>
  <c r="F1144" i="14"/>
  <c r="F1143" i="14" s="1"/>
  <c r="F1142" i="14" s="1"/>
  <c r="F1114" i="14"/>
  <c r="F1100" i="14" s="1"/>
  <c r="R849" i="14"/>
  <c r="M849" i="14"/>
  <c r="F849" i="14"/>
  <c r="R847" i="14"/>
  <c r="M847" i="14"/>
  <c r="F847" i="14"/>
  <c r="F854" i="14"/>
  <c r="M854" i="14"/>
  <c r="R854" i="14"/>
  <c r="F846" i="14" l="1"/>
  <c r="R846" i="14"/>
  <c r="M846" i="14"/>
  <c r="M968" i="14"/>
  <c r="R968" i="14"/>
  <c r="F972" i="14"/>
  <c r="F969" i="14" s="1"/>
  <c r="F968" i="14" s="1"/>
  <c r="M864" i="14"/>
  <c r="R864" i="14"/>
  <c r="F864" i="14"/>
  <c r="F899" i="14"/>
  <c r="F898" i="14" s="1"/>
  <c r="F897" i="14" l="1"/>
  <c r="F896" i="14" s="1"/>
  <c r="F895" i="14" s="1"/>
  <c r="F888" i="14" s="1"/>
  <c r="M193" i="14"/>
  <c r="R193" i="14"/>
  <c r="F193" i="14"/>
  <c r="R432" i="14"/>
  <c r="R431" i="14" s="1"/>
  <c r="R430" i="14" s="1"/>
  <c r="M432" i="14"/>
  <c r="M431" i="14" s="1"/>
  <c r="M430" i="14" s="1"/>
  <c r="F432" i="14"/>
  <c r="F431" i="14" s="1"/>
  <c r="F430" i="14" s="1"/>
  <c r="R280" i="14"/>
  <c r="R279" i="14" s="1"/>
  <c r="R278" i="14" s="1"/>
  <c r="M280" i="14"/>
  <c r="M279" i="14" s="1"/>
  <c r="M278" i="14" s="1"/>
  <c r="F280" i="14"/>
  <c r="F279" i="14" s="1"/>
  <c r="F278" i="14" s="1"/>
  <c r="R110" i="14"/>
  <c r="R109" i="14" s="1"/>
  <c r="M110" i="14"/>
  <c r="M109" i="14" s="1"/>
  <c r="F110" i="14"/>
  <c r="F53" i="14"/>
  <c r="F109" i="14" l="1"/>
  <c r="R170" i="14"/>
  <c r="R169" i="14" s="1"/>
  <c r="F325" i="14"/>
  <c r="R1201" i="14" l="1"/>
  <c r="R1200" i="14" s="1"/>
  <c r="R1199" i="14" s="1"/>
  <c r="M1201" i="14"/>
  <c r="M1200" i="14" s="1"/>
  <c r="M1199" i="14" s="1"/>
  <c r="F1201" i="14"/>
  <c r="F1200" i="14" s="1"/>
  <c r="F1199" i="14" s="1"/>
  <c r="R1197" i="14"/>
  <c r="R1196" i="14" s="1"/>
  <c r="R1195" i="14" s="1"/>
  <c r="M1197" i="14"/>
  <c r="M1196" i="14" s="1"/>
  <c r="M1195" i="14" s="1"/>
  <c r="F1197" i="14"/>
  <c r="F1196" i="14" s="1"/>
  <c r="F1195" i="14" s="1"/>
  <c r="R1190" i="14"/>
  <c r="M1190" i="14"/>
  <c r="R1188" i="14"/>
  <c r="M1188" i="14"/>
  <c r="F1188" i="14"/>
  <c r="R1183" i="14"/>
  <c r="R1182" i="14" s="1"/>
  <c r="R1181" i="14" s="1"/>
  <c r="M1183" i="14"/>
  <c r="M1182" i="14" s="1"/>
  <c r="M1181" i="14" s="1"/>
  <c r="F1183" i="14"/>
  <c r="F1182" i="14" s="1"/>
  <c r="F1181" i="14" s="1"/>
  <c r="R1178" i="14"/>
  <c r="R1177" i="14" s="1"/>
  <c r="R1176" i="14" s="1"/>
  <c r="M1178" i="14"/>
  <c r="M1177" i="14" s="1"/>
  <c r="M1176" i="14" s="1"/>
  <c r="F1178" i="14"/>
  <c r="F1177" i="14" s="1"/>
  <c r="F1176" i="14" s="1"/>
  <c r="R1172" i="14"/>
  <c r="R1169" i="14" s="1"/>
  <c r="M1172" i="14"/>
  <c r="M1169" i="14" s="1"/>
  <c r="F1172" i="14"/>
  <c r="R1164" i="14"/>
  <c r="M1164" i="14"/>
  <c r="F1164" i="14"/>
  <c r="R1160" i="14"/>
  <c r="M1160" i="14"/>
  <c r="F1160" i="14"/>
  <c r="R1149" i="14"/>
  <c r="R1148" i="14" s="1"/>
  <c r="R1147" i="14" s="1"/>
  <c r="R1146" i="14" s="1"/>
  <c r="M1149" i="14"/>
  <c r="M1148" i="14" s="1"/>
  <c r="M1147" i="14" s="1"/>
  <c r="M1146" i="14" s="1"/>
  <c r="F1149" i="14"/>
  <c r="F1148" i="14" s="1"/>
  <c r="F1147" i="14" s="1"/>
  <c r="F1146" i="14" s="1"/>
  <c r="R1120" i="14"/>
  <c r="R1099" i="14" s="1"/>
  <c r="M1120" i="14"/>
  <c r="M1099" i="14" s="1"/>
  <c r="F1120" i="14"/>
  <c r="F1099" i="14" s="1"/>
  <c r="F1098" i="14" s="1"/>
  <c r="R1096" i="14"/>
  <c r="R1095" i="14" s="1"/>
  <c r="R1094" i="14" s="1"/>
  <c r="R1093" i="14" s="1"/>
  <c r="M1096" i="14"/>
  <c r="M1095" i="14" s="1"/>
  <c r="M1094" i="14" s="1"/>
  <c r="M1093" i="14" s="1"/>
  <c r="F1096" i="14"/>
  <c r="F1095" i="14" s="1"/>
  <c r="F1094" i="14" s="1"/>
  <c r="F1093" i="14" s="1"/>
  <c r="R1083" i="14"/>
  <c r="R1082" i="14" s="1"/>
  <c r="R1081" i="14" s="1"/>
  <c r="R1080" i="14" s="1"/>
  <c r="R1079" i="14" s="1"/>
  <c r="R1078" i="14" s="1"/>
  <c r="M1083" i="14"/>
  <c r="M1082" i="14" s="1"/>
  <c r="M1081" i="14" s="1"/>
  <c r="M1080" i="14" s="1"/>
  <c r="M1079" i="14" s="1"/>
  <c r="M1078" i="14" s="1"/>
  <c r="F1083" i="14"/>
  <c r="F1082" i="14" s="1"/>
  <c r="F1081" i="14" s="1"/>
  <c r="F1080" i="14" s="1"/>
  <c r="F1079" i="14" s="1"/>
  <c r="F1078" i="14" s="1"/>
  <c r="R1076" i="14"/>
  <c r="R1075" i="14" s="1"/>
  <c r="R1074" i="14" s="1"/>
  <c r="R1073" i="14" s="1"/>
  <c r="R1072" i="14" s="1"/>
  <c r="M1076" i="14"/>
  <c r="M1075" i="14" s="1"/>
  <c r="M1074" i="14" s="1"/>
  <c r="M1073" i="14" s="1"/>
  <c r="M1072" i="14" s="1"/>
  <c r="F1076" i="14"/>
  <c r="F1075" i="14" s="1"/>
  <c r="F1074" i="14" s="1"/>
  <c r="F1073" i="14" s="1"/>
  <c r="F1072" i="14" s="1"/>
  <c r="R1070" i="14"/>
  <c r="R1069" i="14" s="1"/>
  <c r="R1068" i="14" s="1"/>
  <c r="R1067" i="14" s="1"/>
  <c r="R1061" i="14" s="1"/>
  <c r="M1070" i="14"/>
  <c r="M1069" i="14" s="1"/>
  <c r="M1068" i="14" s="1"/>
  <c r="M1067" i="14" s="1"/>
  <c r="M1061" i="14" s="1"/>
  <c r="F1070" i="14"/>
  <c r="F1069" i="14" s="1"/>
  <c r="F1068" i="14" s="1"/>
  <c r="F1067" i="14" s="1"/>
  <c r="F1061" i="14" s="1"/>
  <c r="R1059" i="14"/>
  <c r="R1058" i="14" s="1"/>
  <c r="R1057" i="14" s="1"/>
  <c r="R1056" i="14" s="1"/>
  <c r="M1059" i="14"/>
  <c r="M1058" i="14" s="1"/>
  <c r="M1057" i="14" s="1"/>
  <c r="M1056" i="14" s="1"/>
  <c r="R1052" i="14"/>
  <c r="R1051" i="14" s="1"/>
  <c r="R1050" i="14" s="1"/>
  <c r="R1049" i="14" s="1"/>
  <c r="R1048" i="14" s="1"/>
  <c r="R1047" i="14" s="1"/>
  <c r="M1052" i="14"/>
  <c r="M1051" i="14" s="1"/>
  <c r="M1050" i="14" s="1"/>
  <c r="M1049" i="14" s="1"/>
  <c r="M1048" i="14" s="1"/>
  <c r="M1047" i="14" s="1"/>
  <c r="F1052" i="14"/>
  <c r="F1051" i="14" s="1"/>
  <c r="F1050" i="14" s="1"/>
  <c r="F1049" i="14" s="1"/>
  <c r="F1048" i="14" s="1"/>
  <c r="F1047" i="14" s="1"/>
  <c r="R1043" i="14"/>
  <c r="R1042" i="14" s="1"/>
  <c r="M1043" i="14"/>
  <c r="M1042" i="14" s="1"/>
  <c r="F1043" i="14"/>
  <c r="F1042" i="14" s="1"/>
  <c r="R1040" i="14"/>
  <c r="R1039" i="14" s="1"/>
  <c r="M1040" i="14"/>
  <c r="M1039" i="14" s="1"/>
  <c r="F1040" i="14"/>
  <c r="F1039" i="14" s="1"/>
  <c r="R1031" i="14"/>
  <c r="M1031" i="14"/>
  <c r="F1031" i="14"/>
  <c r="R1027" i="14"/>
  <c r="M1027" i="14"/>
  <c r="F1027" i="14"/>
  <c r="R1023" i="14"/>
  <c r="M1023" i="14"/>
  <c r="F1023" i="14"/>
  <c r="R1012" i="14"/>
  <c r="M1012" i="14"/>
  <c r="F1012" i="14"/>
  <c r="R1010" i="14"/>
  <c r="M1010" i="14"/>
  <c r="F1010" i="14"/>
  <c r="R1008" i="14"/>
  <c r="M1008" i="14"/>
  <c r="F1008" i="14"/>
  <c r="R1006" i="14"/>
  <c r="M1006" i="14"/>
  <c r="F1006" i="14"/>
  <c r="R1004" i="14"/>
  <c r="M1004" i="14"/>
  <c r="F1004" i="14"/>
  <c r="R1000" i="14"/>
  <c r="M1000" i="14"/>
  <c r="F1000" i="14"/>
  <c r="R998" i="14"/>
  <c r="M998" i="14"/>
  <c r="F998" i="14"/>
  <c r="R963" i="14"/>
  <c r="R962" i="14" s="1"/>
  <c r="M963" i="14"/>
  <c r="M962" i="14" s="1"/>
  <c r="F963" i="14"/>
  <c r="F962" i="14" s="1"/>
  <c r="R952" i="14"/>
  <c r="R951" i="14" s="1"/>
  <c r="R950" i="14" s="1"/>
  <c r="M952" i="14"/>
  <c r="M951" i="14" s="1"/>
  <c r="M950" i="14" s="1"/>
  <c r="F952" i="14"/>
  <c r="F951" i="14" s="1"/>
  <c r="F950" i="14" s="1"/>
  <c r="R940" i="14"/>
  <c r="R939" i="14" s="1"/>
  <c r="R938" i="14" s="1"/>
  <c r="R930" i="14" s="1"/>
  <c r="M940" i="14"/>
  <c r="M939" i="14" s="1"/>
  <c r="M938" i="14" s="1"/>
  <c r="M930" i="14" s="1"/>
  <c r="F940" i="14"/>
  <c r="F939" i="14" s="1"/>
  <c r="F938" i="14" s="1"/>
  <c r="R920" i="14"/>
  <c r="M920" i="14"/>
  <c r="F920" i="14"/>
  <c r="R914" i="14"/>
  <c r="R913" i="14" s="1"/>
  <c r="R912" i="14" s="1"/>
  <c r="R911" i="14" s="1"/>
  <c r="R910" i="14" s="1"/>
  <c r="R909" i="14" s="1"/>
  <c r="M914" i="14"/>
  <c r="M913" i="14" s="1"/>
  <c r="M912" i="14" s="1"/>
  <c r="M911" i="14" s="1"/>
  <c r="M910" i="14" s="1"/>
  <c r="M909" i="14" s="1"/>
  <c r="F914" i="14"/>
  <c r="F913" i="14" s="1"/>
  <c r="F912" i="14" s="1"/>
  <c r="F911" i="14" s="1"/>
  <c r="F910" i="14" s="1"/>
  <c r="F909" i="14" s="1"/>
  <c r="R886" i="14"/>
  <c r="R885" i="14" s="1"/>
  <c r="R884" i="14" s="1"/>
  <c r="R883" i="14" s="1"/>
  <c r="R882" i="14" s="1"/>
  <c r="M886" i="14"/>
  <c r="M885" i="14" s="1"/>
  <c r="M884" i="14" s="1"/>
  <c r="M883" i="14" s="1"/>
  <c r="M882" i="14" s="1"/>
  <c r="F886" i="14"/>
  <c r="F885" i="14" s="1"/>
  <c r="F884" i="14" s="1"/>
  <c r="F883" i="14" s="1"/>
  <c r="F882" i="14" s="1"/>
  <c r="R875" i="14"/>
  <c r="M875" i="14"/>
  <c r="F875" i="14"/>
  <c r="R872" i="14"/>
  <c r="M872" i="14"/>
  <c r="F872" i="14"/>
  <c r="R863" i="14"/>
  <c r="M863" i="14"/>
  <c r="F863" i="14"/>
  <c r="R859" i="14"/>
  <c r="M859" i="14"/>
  <c r="F859" i="14"/>
  <c r="R844" i="14"/>
  <c r="M844" i="14"/>
  <c r="F844" i="14"/>
  <c r="R841" i="14"/>
  <c r="M841" i="14"/>
  <c r="F841" i="14"/>
  <c r="R831" i="14"/>
  <c r="M831" i="14"/>
  <c r="F831" i="14"/>
  <c r="F830" i="14" s="1"/>
  <c r="R825" i="14"/>
  <c r="R824" i="14" s="1"/>
  <c r="R823" i="14" s="1"/>
  <c r="R822" i="14" s="1"/>
  <c r="R817" i="14" s="1"/>
  <c r="M825" i="14"/>
  <c r="M824" i="14" s="1"/>
  <c r="M823" i="14" s="1"/>
  <c r="M822" i="14" s="1"/>
  <c r="M817" i="14" s="1"/>
  <c r="F825" i="14"/>
  <c r="F824" i="14" s="1"/>
  <c r="F823" i="14" s="1"/>
  <c r="F822" i="14" s="1"/>
  <c r="F817" i="14" s="1"/>
  <c r="R810" i="14"/>
  <c r="M810" i="14"/>
  <c r="M809" i="14" s="1"/>
  <c r="F810" i="14"/>
  <c r="F809" i="14" s="1"/>
  <c r="F808" i="14" s="1"/>
  <c r="F807" i="14" s="1"/>
  <c r="F806" i="14" s="1"/>
  <c r="R796" i="14"/>
  <c r="M796" i="14"/>
  <c r="F796" i="14"/>
  <c r="R794" i="14"/>
  <c r="M794" i="14"/>
  <c r="F794" i="14"/>
  <c r="R792" i="14"/>
  <c r="M792" i="14"/>
  <c r="F792" i="14"/>
  <c r="R790" i="14"/>
  <c r="M790" i="14"/>
  <c r="F790" i="14"/>
  <c r="R788" i="14"/>
  <c r="M788" i="14"/>
  <c r="F788" i="14"/>
  <c r="R786" i="14"/>
  <c r="M786" i="14"/>
  <c r="F786" i="14"/>
  <c r="R781" i="14"/>
  <c r="R780" i="14" s="1"/>
  <c r="R752" i="14"/>
  <c r="R751" i="14" s="1"/>
  <c r="M752" i="14"/>
  <c r="M751" i="14" s="1"/>
  <c r="F752" i="14"/>
  <c r="F751" i="14" s="1"/>
  <c r="R749" i="14"/>
  <c r="R748" i="14" s="1"/>
  <c r="M749" i="14"/>
  <c r="M748" i="14" s="1"/>
  <c r="F749" i="14"/>
  <c r="F748" i="14" s="1"/>
  <c r="R745" i="14"/>
  <c r="M745" i="14"/>
  <c r="F745" i="14"/>
  <c r="R738" i="14"/>
  <c r="M738" i="14"/>
  <c r="F738" i="14"/>
  <c r="R736" i="14"/>
  <c r="M736" i="14"/>
  <c r="F736" i="14"/>
  <c r="R727" i="14"/>
  <c r="R726" i="14" s="1"/>
  <c r="R725" i="14" s="1"/>
  <c r="R724" i="14" s="1"/>
  <c r="R723" i="14" s="1"/>
  <c r="M727" i="14"/>
  <c r="M726" i="14" s="1"/>
  <c r="M725" i="14" s="1"/>
  <c r="M724" i="14" s="1"/>
  <c r="M723" i="14" s="1"/>
  <c r="F727" i="14"/>
  <c r="F726" i="14" s="1"/>
  <c r="F725" i="14" s="1"/>
  <c r="F724" i="14" s="1"/>
  <c r="F723" i="14" s="1"/>
  <c r="R719" i="14"/>
  <c r="R718" i="14" s="1"/>
  <c r="R717" i="14" s="1"/>
  <c r="R716" i="14" s="1"/>
  <c r="R715" i="14" s="1"/>
  <c r="R714" i="14" s="1"/>
  <c r="M719" i="14"/>
  <c r="M718" i="14" s="1"/>
  <c r="M717" i="14" s="1"/>
  <c r="M716" i="14" s="1"/>
  <c r="M715" i="14" s="1"/>
  <c r="M714" i="14" s="1"/>
  <c r="F719" i="14"/>
  <c r="F718" i="14" s="1"/>
  <c r="F717" i="14" s="1"/>
  <c r="F716" i="14" s="1"/>
  <c r="F715" i="14" s="1"/>
  <c r="F714" i="14" s="1"/>
  <c r="R712" i="14"/>
  <c r="R711" i="14" s="1"/>
  <c r="R710" i="14" s="1"/>
  <c r="R709" i="14" s="1"/>
  <c r="R708" i="14" s="1"/>
  <c r="R707" i="14" s="1"/>
  <c r="M712" i="14"/>
  <c r="M711" i="14" s="1"/>
  <c r="M710" i="14" s="1"/>
  <c r="M709" i="14" s="1"/>
  <c r="M708" i="14" s="1"/>
  <c r="M707" i="14" s="1"/>
  <c r="F712" i="14"/>
  <c r="F711" i="14" s="1"/>
  <c r="F710" i="14" s="1"/>
  <c r="F709" i="14" s="1"/>
  <c r="F708" i="14" s="1"/>
  <c r="F707" i="14" s="1"/>
  <c r="R703" i="14"/>
  <c r="R702" i="14" s="1"/>
  <c r="R701" i="14" s="1"/>
  <c r="M703" i="14"/>
  <c r="M702" i="14" s="1"/>
  <c r="M701" i="14" s="1"/>
  <c r="F703" i="14"/>
  <c r="F702" i="14" s="1"/>
  <c r="F701" i="14" s="1"/>
  <c r="R699" i="14"/>
  <c r="R698" i="14" s="1"/>
  <c r="R697" i="14" s="1"/>
  <c r="M699" i="14"/>
  <c r="M698" i="14" s="1"/>
  <c r="M697" i="14" s="1"/>
  <c r="F699" i="14"/>
  <c r="F698" i="14" s="1"/>
  <c r="F697" i="14" s="1"/>
  <c r="F693" i="14"/>
  <c r="R691" i="14"/>
  <c r="M691" i="14"/>
  <c r="F691" i="14"/>
  <c r="R688" i="14"/>
  <c r="R687" i="14" s="1"/>
  <c r="M688" i="14"/>
  <c r="M687" i="14" s="1"/>
  <c r="F688" i="14"/>
  <c r="F687" i="14" s="1"/>
  <c r="R679" i="14"/>
  <c r="R678" i="14" s="1"/>
  <c r="R677" i="14" s="1"/>
  <c r="R676" i="14" s="1"/>
  <c r="M679" i="14"/>
  <c r="M678" i="14" s="1"/>
  <c r="M677" i="14" s="1"/>
  <c r="M676" i="14" s="1"/>
  <c r="F679" i="14"/>
  <c r="F678" i="14" s="1"/>
  <c r="F677" i="14" s="1"/>
  <c r="F676" i="14" s="1"/>
  <c r="R671" i="14"/>
  <c r="R670" i="14" s="1"/>
  <c r="R669" i="14" s="1"/>
  <c r="R668" i="14" s="1"/>
  <c r="R667" i="14" s="1"/>
  <c r="R666" i="14" s="1"/>
  <c r="M671" i="14"/>
  <c r="M670" i="14" s="1"/>
  <c r="M669" i="14" s="1"/>
  <c r="M668" i="14" s="1"/>
  <c r="M667" i="14" s="1"/>
  <c r="M666" i="14" s="1"/>
  <c r="F671" i="14"/>
  <c r="F670" i="14" s="1"/>
  <c r="F669" i="14" s="1"/>
  <c r="F668" i="14" s="1"/>
  <c r="F667" i="14" s="1"/>
  <c r="F666" i="14" s="1"/>
  <c r="R664" i="14"/>
  <c r="R663" i="14" s="1"/>
  <c r="R662" i="14" s="1"/>
  <c r="R661" i="14" s="1"/>
  <c r="R660" i="14" s="1"/>
  <c r="R659" i="14" s="1"/>
  <c r="M664" i="14"/>
  <c r="M663" i="14" s="1"/>
  <c r="M662" i="14" s="1"/>
  <c r="M661" i="14" s="1"/>
  <c r="M660" i="14" s="1"/>
  <c r="M659" i="14" s="1"/>
  <c r="F664" i="14"/>
  <c r="F663" i="14" s="1"/>
  <c r="F662" i="14" s="1"/>
  <c r="F661" i="14" s="1"/>
  <c r="F660" i="14" s="1"/>
  <c r="F659" i="14" s="1"/>
  <c r="R656" i="14"/>
  <c r="R655" i="14" s="1"/>
  <c r="R654" i="14" s="1"/>
  <c r="R653" i="14" s="1"/>
  <c r="R652" i="14" s="1"/>
  <c r="M656" i="14"/>
  <c r="M655" i="14" s="1"/>
  <c r="M654" i="14" s="1"/>
  <c r="M653" i="14" s="1"/>
  <c r="M652" i="14" s="1"/>
  <c r="F656" i="14"/>
  <c r="F655" i="14" s="1"/>
  <c r="F654" i="14" s="1"/>
  <c r="F653" i="14" s="1"/>
  <c r="F652" i="14" s="1"/>
  <c r="R647" i="14"/>
  <c r="R646" i="14" s="1"/>
  <c r="R645" i="14" s="1"/>
  <c r="R644" i="14" s="1"/>
  <c r="M647" i="14"/>
  <c r="M646" i="14" s="1"/>
  <c r="M645" i="14" s="1"/>
  <c r="M644" i="14" s="1"/>
  <c r="F648" i="14"/>
  <c r="F647" i="14" s="1"/>
  <c r="F646" i="14" s="1"/>
  <c r="F645" i="14" s="1"/>
  <c r="F644" i="14" s="1"/>
  <c r="F619" i="14"/>
  <c r="F618" i="14" s="1"/>
  <c r="F617" i="14" s="1"/>
  <c r="F616" i="14" s="1"/>
  <c r="R614" i="14"/>
  <c r="R613" i="14" s="1"/>
  <c r="R612" i="14" s="1"/>
  <c r="M614" i="14"/>
  <c r="M613" i="14" s="1"/>
  <c r="M612" i="14" s="1"/>
  <c r="F614" i="14"/>
  <c r="F613" i="14" s="1"/>
  <c r="F612" i="14" s="1"/>
  <c r="R610" i="14"/>
  <c r="M610" i="14"/>
  <c r="F610" i="14"/>
  <c r="R608" i="14"/>
  <c r="M608" i="14"/>
  <c r="F608" i="14"/>
  <c r="R603" i="14"/>
  <c r="R602" i="14" s="1"/>
  <c r="R601" i="14" s="1"/>
  <c r="M603" i="14"/>
  <c r="M602" i="14" s="1"/>
  <c r="M601" i="14" s="1"/>
  <c r="F603" i="14"/>
  <c r="F602" i="14" s="1"/>
  <c r="F601" i="14" s="1"/>
  <c r="R597" i="14"/>
  <c r="R596" i="14" s="1"/>
  <c r="M597" i="14"/>
  <c r="M596" i="14" s="1"/>
  <c r="F597" i="14"/>
  <c r="F596" i="14" s="1"/>
  <c r="R592" i="14"/>
  <c r="R591" i="14" s="1"/>
  <c r="R590" i="14" s="1"/>
  <c r="R589" i="14" s="1"/>
  <c r="M592" i="14"/>
  <c r="M591" i="14" s="1"/>
  <c r="M590" i="14" s="1"/>
  <c r="M589" i="14" s="1"/>
  <c r="F592" i="14"/>
  <c r="F591" i="14" s="1"/>
  <c r="F590" i="14" s="1"/>
  <c r="F589" i="14" s="1"/>
  <c r="R574" i="14"/>
  <c r="R573" i="14" s="1"/>
  <c r="R572" i="14" s="1"/>
  <c r="R571" i="14" s="1"/>
  <c r="R570" i="14" s="1"/>
  <c r="M574" i="14"/>
  <c r="M573" i="14" s="1"/>
  <c r="M572" i="14" s="1"/>
  <c r="M571" i="14" s="1"/>
  <c r="M570" i="14" s="1"/>
  <c r="F574" i="14"/>
  <c r="F573" i="14" s="1"/>
  <c r="F572" i="14" s="1"/>
  <c r="F571" i="14" s="1"/>
  <c r="F570" i="14" s="1"/>
  <c r="R567" i="14"/>
  <c r="R566" i="14" s="1"/>
  <c r="R565" i="14" s="1"/>
  <c r="R564" i="14" s="1"/>
  <c r="R563" i="14" s="1"/>
  <c r="R552" i="14" s="1"/>
  <c r="M567" i="14"/>
  <c r="M566" i="14" s="1"/>
  <c r="M565" i="14" s="1"/>
  <c r="M564" i="14" s="1"/>
  <c r="M563" i="14" s="1"/>
  <c r="M552" i="14" s="1"/>
  <c r="F567" i="14"/>
  <c r="F566" i="14" s="1"/>
  <c r="F565" i="14" s="1"/>
  <c r="F564" i="14" s="1"/>
  <c r="F563" i="14" s="1"/>
  <c r="F552" i="14" s="1"/>
  <c r="R550" i="14"/>
  <c r="R549" i="14" s="1"/>
  <c r="R548" i="14" s="1"/>
  <c r="R547" i="14" s="1"/>
  <c r="R546" i="14" s="1"/>
  <c r="M550" i="14"/>
  <c r="M549" i="14" s="1"/>
  <c r="M548" i="14" s="1"/>
  <c r="M547" i="14" s="1"/>
  <c r="M546" i="14" s="1"/>
  <c r="F550" i="14"/>
  <c r="F549" i="14" s="1"/>
  <c r="F548" i="14" s="1"/>
  <c r="F547" i="14" s="1"/>
  <c r="F546" i="14" s="1"/>
  <c r="R532" i="14"/>
  <c r="M532" i="14"/>
  <c r="F532" i="14"/>
  <c r="R530" i="14"/>
  <c r="M530" i="14"/>
  <c r="F530" i="14"/>
  <c r="R526" i="14"/>
  <c r="R525" i="14" s="1"/>
  <c r="R524" i="14" s="1"/>
  <c r="M526" i="14"/>
  <c r="M525" i="14" s="1"/>
  <c r="M524" i="14" s="1"/>
  <c r="F526" i="14"/>
  <c r="F525" i="14" s="1"/>
  <c r="F524" i="14" s="1"/>
  <c r="R516" i="14"/>
  <c r="R515" i="14" s="1"/>
  <c r="R514" i="14" s="1"/>
  <c r="R513" i="14" s="1"/>
  <c r="M516" i="14"/>
  <c r="M515" i="14" s="1"/>
  <c r="M514" i="14" s="1"/>
  <c r="M513" i="14" s="1"/>
  <c r="F516" i="14"/>
  <c r="F515" i="14" s="1"/>
  <c r="F514" i="14" s="1"/>
  <c r="F513" i="14" s="1"/>
  <c r="R460" i="14"/>
  <c r="R459" i="14" s="1"/>
  <c r="R458" i="14" s="1"/>
  <c r="R457" i="14" s="1"/>
  <c r="M460" i="14"/>
  <c r="M459" i="14" s="1"/>
  <c r="M458" i="14" s="1"/>
  <c r="M457" i="14" s="1"/>
  <c r="F460" i="14"/>
  <c r="F459" i="14" s="1"/>
  <c r="F458" i="14" s="1"/>
  <c r="F457" i="14" s="1"/>
  <c r="R455" i="14"/>
  <c r="R454" i="14" s="1"/>
  <c r="M455" i="14"/>
  <c r="M454" i="14" s="1"/>
  <c r="F455" i="14"/>
  <c r="F454" i="14" s="1"/>
  <c r="F453" i="14" s="1"/>
  <c r="R451" i="14"/>
  <c r="R450" i="14" s="1"/>
  <c r="R449" i="14" s="1"/>
  <c r="M451" i="14"/>
  <c r="M450" i="14" s="1"/>
  <c r="M449" i="14" s="1"/>
  <c r="F451" i="14"/>
  <c r="R423" i="14"/>
  <c r="R422" i="14" s="1"/>
  <c r="M423" i="14"/>
  <c r="M422" i="14" s="1"/>
  <c r="F423" i="14"/>
  <c r="F422" i="14" s="1"/>
  <c r="F421" i="14" s="1"/>
  <c r="F417" i="14"/>
  <c r="F415" i="14"/>
  <c r="R408" i="14"/>
  <c r="M408" i="14"/>
  <c r="F408" i="14"/>
  <c r="R405" i="14"/>
  <c r="M405" i="14"/>
  <c r="F405" i="14"/>
  <c r="R403" i="14"/>
  <c r="M403" i="14"/>
  <c r="F403" i="14"/>
  <c r="R394" i="14"/>
  <c r="M394" i="14"/>
  <c r="F394" i="14"/>
  <c r="R392" i="14"/>
  <c r="M392" i="14"/>
  <c r="F392" i="14"/>
  <c r="F385" i="14"/>
  <c r="R383" i="14"/>
  <c r="R382" i="14" s="1"/>
  <c r="M383" i="14"/>
  <c r="M382" i="14" s="1"/>
  <c r="F383" i="14"/>
  <c r="R378" i="14"/>
  <c r="R377" i="14" s="1"/>
  <c r="R376" i="14" s="1"/>
  <c r="R375" i="14" s="1"/>
  <c r="M378" i="14"/>
  <c r="M377" i="14" s="1"/>
  <c r="M376" i="14" s="1"/>
  <c r="M375" i="14" s="1"/>
  <c r="F378" i="14"/>
  <c r="F377" i="14" s="1"/>
  <c r="F376" i="14" s="1"/>
  <c r="F375" i="14" s="1"/>
  <c r="F332" i="14"/>
  <c r="F330" i="14"/>
  <c r="M319" i="14"/>
  <c r="M314" i="14" s="1"/>
  <c r="R319" i="14"/>
  <c r="R314" i="14" s="1"/>
  <c r="F311" i="14"/>
  <c r="F310" i="14" s="1"/>
  <c r="R304" i="14"/>
  <c r="R303" i="14" s="1"/>
  <c r="R302" i="14" s="1"/>
  <c r="M304" i="14"/>
  <c r="M303" i="14" s="1"/>
  <c r="M302" i="14" s="1"/>
  <c r="F304" i="14"/>
  <c r="F303" i="14" s="1"/>
  <c r="F302" i="14" s="1"/>
  <c r="R257" i="14"/>
  <c r="M257" i="14"/>
  <c r="F257" i="14"/>
  <c r="F256" i="14" s="1"/>
  <c r="R249" i="14"/>
  <c r="R248" i="14" s="1"/>
  <c r="R247" i="14" s="1"/>
  <c r="R246" i="14" s="1"/>
  <c r="M249" i="14"/>
  <c r="M248" i="14" s="1"/>
  <c r="M247" i="14" s="1"/>
  <c r="M246" i="14" s="1"/>
  <c r="F249" i="14"/>
  <c r="F248" i="14" s="1"/>
  <c r="F247" i="14" s="1"/>
  <c r="F246" i="14" s="1"/>
  <c r="R234" i="14"/>
  <c r="R233" i="14" s="1"/>
  <c r="M234" i="14"/>
  <c r="M233" i="14" s="1"/>
  <c r="F234" i="14"/>
  <c r="F233" i="14" s="1"/>
  <c r="R231" i="14"/>
  <c r="R230" i="14" s="1"/>
  <c r="M231" i="14"/>
  <c r="M230" i="14" s="1"/>
  <c r="F231" i="14"/>
  <c r="F230" i="14" s="1"/>
  <c r="R226" i="14"/>
  <c r="M226" i="14"/>
  <c r="F226" i="14"/>
  <c r="R224" i="14"/>
  <c r="M224" i="14"/>
  <c r="F224" i="14"/>
  <c r="R214" i="14"/>
  <c r="M214" i="14"/>
  <c r="F214" i="14"/>
  <c r="R212" i="14"/>
  <c r="M212" i="14"/>
  <c r="F212" i="14"/>
  <c r="R208" i="14"/>
  <c r="M208" i="14"/>
  <c r="F208" i="14"/>
  <c r="R200" i="14"/>
  <c r="R199" i="14" s="1"/>
  <c r="R198" i="14" s="1"/>
  <c r="M200" i="14"/>
  <c r="M199" i="14" s="1"/>
  <c r="M198" i="14" s="1"/>
  <c r="F200" i="14"/>
  <c r="F199" i="14" s="1"/>
  <c r="F198" i="14" s="1"/>
  <c r="R196" i="14"/>
  <c r="M196" i="14"/>
  <c r="F196" i="14"/>
  <c r="R185" i="14"/>
  <c r="R184" i="14" s="1"/>
  <c r="R183" i="14" s="1"/>
  <c r="M185" i="14"/>
  <c r="M184" i="14" s="1"/>
  <c r="M183" i="14" s="1"/>
  <c r="F185" i="14"/>
  <c r="F184" i="14" s="1"/>
  <c r="F183" i="14" s="1"/>
  <c r="R181" i="14"/>
  <c r="R180" i="14" s="1"/>
  <c r="R179" i="14" s="1"/>
  <c r="M181" i="14"/>
  <c r="M180" i="14" s="1"/>
  <c r="M179" i="14" s="1"/>
  <c r="F181" i="14"/>
  <c r="F180" i="14" s="1"/>
  <c r="F179" i="14" s="1"/>
  <c r="R167" i="14"/>
  <c r="M167" i="14"/>
  <c r="F167" i="14"/>
  <c r="R165" i="14"/>
  <c r="M165" i="14"/>
  <c r="F165" i="14"/>
  <c r="R163" i="14"/>
  <c r="M163" i="14"/>
  <c r="F163" i="14"/>
  <c r="R158" i="14"/>
  <c r="M158" i="14"/>
  <c r="F158" i="14"/>
  <c r="R156" i="14"/>
  <c r="M156" i="14"/>
  <c r="F156" i="14"/>
  <c r="R154" i="14"/>
  <c r="M154" i="14"/>
  <c r="F154" i="14"/>
  <c r="R152" i="14"/>
  <c r="M152" i="14"/>
  <c r="F152" i="14"/>
  <c r="R147" i="14"/>
  <c r="R146" i="14" s="1"/>
  <c r="R145" i="14" s="1"/>
  <c r="M147" i="14"/>
  <c r="M146" i="14" s="1"/>
  <c r="M145" i="14" s="1"/>
  <c r="F147" i="14"/>
  <c r="F146" i="14" s="1"/>
  <c r="F145" i="14" s="1"/>
  <c r="R142" i="14"/>
  <c r="R141" i="14" s="1"/>
  <c r="R140" i="14" s="1"/>
  <c r="M142" i="14"/>
  <c r="M141" i="14" s="1"/>
  <c r="M140" i="14" s="1"/>
  <c r="F142" i="14"/>
  <c r="F141" i="14" s="1"/>
  <c r="F140" i="14" s="1"/>
  <c r="R134" i="14"/>
  <c r="M134" i="14"/>
  <c r="F134" i="14"/>
  <c r="R127" i="14"/>
  <c r="M127" i="14"/>
  <c r="F127" i="14"/>
  <c r="R113" i="14"/>
  <c r="R112" i="14" s="1"/>
  <c r="M113" i="14"/>
  <c r="M112" i="14" s="1"/>
  <c r="F113" i="14"/>
  <c r="R104" i="14"/>
  <c r="R103" i="14" s="1"/>
  <c r="R102" i="14" s="1"/>
  <c r="M104" i="14"/>
  <c r="M103" i="14" s="1"/>
  <c r="M102" i="14" s="1"/>
  <c r="F104" i="14"/>
  <c r="F103" i="14" s="1"/>
  <c r="F102" i="14" s="1"/>
  <c r="R96" i="14"/>
  <c r="R95" i="14" s="1"/>
  <c r="R94" i="14" s="1"/>
  <c r="R93" i="14" s="1"/>
  <c r="R92" i="14" s="1"/>
  <c r="M96" i="14"/>
  <c r="M95" i="14" s="1"/>
  <c r="M94" i="14" s="1"/>
  <c r="M93" i="14" s="1"/>
  <c r="M92" i="14" s="1"/>
  <c r="F96" i="14"/>
  <c r="F95" i="14" s="1"/>
  <c r="F94" i="14" s="1"/>
  <c r="F93" i="14" s="1"/>
  <c r="F92" i="14" s="1"/>
  <c r="R88" i="14"/>
  <c r="M88" i="14"/>
  <c r="F88" i="14"/>
  <c r="R82" i="14"/>
  <c r="M82" i="14"/>
  <c r="F82" i="14"/>
  <c r="R80" i="14"/>
  <c r="M80" i="14"/>
  <c r="F80" i="14"/>
  <c r="R78" i="14"/>
  <c r="M78" i="14"/>
  <c r="F78" i="14"/>
  <c r="R76" i="14"/>
  <c r="M76" i="14"/>
  <c r="F76" i="14"/>
  <c r="R66" i="14"/>
  <c r="R65" i="14" s="1"/>
  <c r="M66" i="14"/>
  <c r="M65" i="14" s="1"/>
  <c r="F66" i="14"/>
  <c r="F65" i="14" s="1"/>
  <c r="R60" i="14"/>
  <c r="R59" i="14" s="1"/>
  <c r="M60" i="14"/>
  <c r="M59" i="14" s="1"/>
  <c r="F60" i="14"/>
  <c r="R51" i="14"/>
  <c r="M51" i="14"/>
  <c r="F51" i="14"/>
  <c r="R46" i="14"/>
  <c r="R45" i="14" s="1"/>
  <c r="R44" i="14" s="1"/>
  <c r="M46" i="14"/>
  <c r="M45" i="14" s="1"/>
  <c r="M44" i="14" s="1"/>
  <c r="F46" i="14"/>
  <c r="F45" i="14" s="1"/>
  <c r="F44" i="14" s="1"/>
  <c r="R42" i="14"/>
  <c r="M42" i="14"/>
  <c r="F42" i="14"/>
  <c r="R40" i="14"/>
  <c r="M40" i="14"/>
  <c r="F40" i="14"/>
  <c r="R30" i="14"/>
  <c r="R29" i="14" s="1"/>
  <c r="R28" i="14" s="1"/>
  <c r="R27" i="14" s="1"/>
  <c r="M30" i="14"/>
  <c r="M29" i="14" s="1"/>
  <c r="M28" i="14" s="1"/>
  <c r="M27" i="14" s="1"/>
  <c r="F30" i="14"/>
  <c r="F29" i="14" s="1"/>
  <c r="F28" i="14" s="1"/>
  <c r="F27" i="14" s="1"/>
  <c r="R25" i="14"/>
  <c r="R24" i="14" s="1"/>
  <c r="R23" i="14" s="1"/>
  <c r="M25" i="14"/>
  <c r="M24" i="14" s="1"/>
  <c r="M23" i="14" s="1"/>
  <c r="F25" i="14"/>
  <c r="F24" i="14" s="1"/>
  <c r="F23" i="14" s="1"/>
  <c r="R21" i="14"/>
  <c r="M21" i="14"/>
  <c r="F21" i="14"/>
  <c r="R18" i="14"/>
  <c r="M18" i="14"/>
  <c r="F18" i="14"/>
  <c r="R16" i="14"/>
  <c r="M16" i="14"/>
  <c r="F16" i="14"/>
  <c r="M783" i="14" l="1"/>
  <c r="R783" i="14"/>
  <c r="M126" i="14"/>
  <c r="R126" i="14"/>
  <c r="R396" i="14"/>
  <c r="R421" i="14"/>
  <c r="M421" i="14"/>
  <c r="M396" i="14"/>
  <c r="M256" i="14"/>
  <c r="M255" i="14" s="1"/>
  <c r="M254" i="14" s="1"/>
  <c r="M253" i="14" s="1"/>
  <c r="R256" i="14"/>
  <c r="R255" i="14" s="1"/>
  <c r="R254" i="14" s="1"/>
  <c r="R253" i="14" s="1"/>
  <c r="F1206" i="14"/>
  <c r="F1220" i="14" s="1"/>
  <c r="R1206" i="14"/>
  <c r="R1210" i="14" s="1"/>
  <c r="M1206" i="14"/>
  <c r="M1210" i="14" s="1"/>
  <c r="F396" i="14"/>
  <c r="F1003" i="14"/>
  <c r="F1002" i="14" s="1"/>
  <c r="M1003" i="14"/>
  <c r="M1002" i="14" s="1"/>
  <c r="R1003" i="14"/>
  <c r="R1002" i="14" s="1"/>
  <c r="F1092" i="14"/>
  <c r="F1026" i="14"/>
  <c r="F1025" i="14" s="1"/>
  <c r="F1169" i="14"/>
  <c r="F1168" i="14" s="1"/>
  <c r="F1167" i="14" s="1"/>
  <c r="F992" i="14"/>
  <c r="F991" i="14" s="1"/>
  <c r="M992" i="14"/>
  <c r="M991" i="14" s="1"/>
  <c r="R992" i="14"/>
  <c r="R991" i="14" s="1"/>
  <c r="F930" i="14"/>
  <c r="F929" i="14" s="1"/>
  <c r="F735" i="14"/>
  <c r="F734" i="14" s="1"/>
  <c r="R919" i="14"/>
  <c r="R918" i="14" s="1"/>
  <c r="R917" i="14" s="1"/>
  <c r="R916" i="14" s="1"/>
  <c r="M919" i="14"/>
  <c r="M918" i="14" s="1"/>
  <c r="M917" i="14" s="1"/>
  <c r="M916" i="14" s="1"/>
  <c r="F919" i="14"/>
  <c r="F918" i="14" s="1"/>
  <c r="F917" i="14" s="1"/>
  <c r="F916" i="14" s="1"/>
  <c r="F112" i="14"/>
  <c r="F108" i="14" s="1"/>
  <c r="F107" i="14" s="1"/>
  <c r="M391" i="14"/>
  <c r="F391" i="14"/>
  <c r="R391" i="14"/>
  <c r="F1136" i="14"/>
  <c r="F382" i="14"/>
  <c r="M735" i="14"/>
  <c r="M734" i="14" s="1"/>
  <c r="R735" i="14"/>
  <c r="R734" i="14" s="1"/>
  <c r="M223" i="14"/>
  <c r="M222" i="14" s="1"/>
  <c r="M221" i="14" s="1"/>
  <c r="R223" i="14"/>
  <c r="R222" i="14" s="1"/>
  <c r="R221" i="14" s="1"/>
  <c r="F207" i="14"/>
  <c r="F206" i="14" s="1"/>
  <c r="F205" i="14" s="1"/>
  <c r="F204" i="14" s="1"/>
  <c r="F36" i="14"/>
  <c r="F35" i="14" s="1"/>
  <c r="F34" i="14" s="1"/>
  <c r="M207" i="14"/>
  <c r="M206" i="14" s="1"/>
  <c r="R207" i="14"/>
  <c r="R206" i="14" s="1"/>
  <c r="M125" i="14"/>
  <c r="M124" i="14" s="1"/>
  <c r="R125" i="14"/>
  <c r="R124" i="14" s="1"/>
  <c r="F126" i="14"/>
  <c r="F125" i="14" s="1"/>
  <c r="F124" i="14" s="1"/>
  <c r="R36" i="14"/>
  <c r="R35" i="14" s="1"/>
  <c r="R34" i="14" s="1"/>
  <c r="M36" i="14"/>
  <c r="M35" i="14" s="1"/>
  <c r="M34" i="14" s="1"/>
  <c r="M690" i="14"/>
  <c r="M686" i="14" s="1"/>
  <c r="M685" i="14" s="1"/>
  <c r="M684" i="14" s="1"/>
  <c r="M675" i="14" s="1"/>
  <c r="M674" i="14" s="1"/>
  <c r="R1026" i="14"/>
  <c r="R1025" i="14" s="1"/>
  <c r="F407" i="14"/>
  <c r="F690" i="14"/>
  <c r="F686" i="14" s="1"/>
  <c r="F685" i="14" s="1"/>
  <c r="F684" i="14" s="1"/>
  <c r="F675" i="14" s="1"/>
  <c r="F674" i="14" s="1"/>
  <c r="M1026" i="14"/>
  <c r="M1025" i="14" s="1"/>
  <c r="M407" i="14"/>
  <c r="R690" i="14"/>
  <c r="R686" i="14" s="1"/>
  <c r="R685" i="14" s="1"/>
  <c r="R684" i="14" s="1"/>
  <c r="R675" i="14" s="1"/>
  <c r="R674" i="14" s="1"/>
  <c r="R407" i="14"/>
  <c r="F59" i="14"/>
  <c r="F58" i="14" s="1"/>
  <c r="R1055" i="14"/>
  <c r="R1054" i="14" s="1"/>
  <c r="M1055" i="14"/>
  <c r="M1054" i="14" s="1"/>
  <c r="M1168" i="14"/>
  <c r="M1167" i="14" s="1"/>
  <c r="M453" i="14"/>
  <c r="M448" i="14" s="1"/>
  <c r="R453" i="14"/>
  <c r="R448" i="14" s="1"/>
  <c r="M1098" i="14"/>
  <c r="M1092" i="14" s="1"/>
  <c r="F450" i="14"/>
  <c r="M414" i="14"/>
  <c r="F414" i="14"/>
  <c r="R809" i="14"/>
  <c r="R808" i="14" s="1"/>
  <c r="R807" i="14" s="1"/>
  <c r="R806" i="14" s="1"/>
  <c r="M929" i="14"/>
  <c r="R929" i="14"/>
  <c r="M70" i="14"/>
  <c r="M69" i="14" s="1"/>
  <c r="M68" i="14" s="1"/>
  <c r="R70" i="14"/>
  <c r="R69" i="14" s="1"/>
  <c r="R68" i="14" s="1"/>
  <c r="F70" i="14"/>
  <c r="F69" i="14" s="1"/>
  <c r="F68" i="14" s="1"/>
  <c r="F301" i="14"/>
  <c r="F291" i="14" s="1"/>
  <c r="M335" i="14"/>
  <c r="M334" i="14" s="1"/>
  <c r="R961" i="14"/>
  <c r="M961" i="14"/>
  <c r="F961" i="14"/>
  <c r="F949" i="14" s="1"/>
  <c r="F948" i="14" s="1"/>
  <c r="R108" i="14"/>
  <c r="R107" i="14" s="1"/>
  <c r="M108" i="14"/>
  <c r="M107" i="14" s="1"/>
  <c r="R58" i="14"/>
  <c r="M58" i="14"/>
  <c r="M50" i="14"/>
  <c r="M49" i="14" s="1"/>
  <c r="M48" i="14" s="1"/>
  <c r="R50" i="14"/>
  <c r="R49" i="14" s="1"/>
  <c r="R48" i="14" s="1"/>
  <c r="F50" i="14"/>
  <c r="F49" i="14" s="1"/>
  <c r="F48" i="14" s="1"/>
  <c r="F151" i="14"/>
  <c r="F263" i="14"/>
  <c r="F255" i="14" s="1"/>
  <c r="F254" i="14" s="1"/>
  <c r="M747" i="14"/>
  <c r="R1187" i="14"/>
  <c r="F529" i="14"/>
  <c r="F528" i="14" s="1"/>
  <c r="F523" i="14" s="1"/>
  <c r="F512" i="14" s="1"/>
  <c r="F486" i="14" s="1"/>
  <c r="R64" i="14"/>
  <c r="R63" i="14" s="1"/>
  <c r="F582" i="14"/>
  <c r="M595" i="14"/>
  <c r="M594" i="14" s="1"/>
  <c r="F607" i="14"/>
  <c r="F606" i="14" s="1"/>
  <c r="F605" i="14" s="1"/>
  <c r="M1019" i="14"/>
  <c r="M1018" i="14" s="1"/>
  <c r="F1187" i="14"/>
  <c r="M64" i="14"/>
  <c r="M63" i="14" s="1"/>
  <c r="F192" i="14"/>
  <c r="F191" i="14" s="1"/>
  <c r="F190" i="14" s="1"/>
  <c r="F189" i="14" s="1"/>
  <c r="M15" i="14"/>
  <c r="M14" i="14" s="1"/>
  <c r="M13" i="14" s="1"/>
  <c r="M12" i="14" s="1"/>
  <c r="R229" i="14"/>
  <c r="R228" i="14" s="1"/>
  <c r="M301" i="14"/>
  <c r="R529" i="14"/>
  <c r="R528" i="14" s="1"/>
  <c r="R523" i="14" s="1"/>
  <c r="R512" i="14" s="1"/>
  <c r="R486" i="14" s="1"/>
  <c r="M840" i="14"/>
  <c r="M839" i="14" s="1"/>
  <c r="M1187" i="14"/>
  <c r="M607" i="14"/>
  <c r="M606" i="14" s="1"/>
  <c r="M605" i="14" s="1"/>
  <c r="F840" i="14"/>
  <c r="F839" i="14" s="1"/>
  <c r="M871" i="14"/>
  <c r="M870" i="14" s="1"/>
  <c r="M869" i="14" s="1"/>
  <c r="M868" i="14" s="1"/>
  <c r="F1019" i="14"/>
  <c r="F1018" i="14" s="1"/>
  <c r="R1168" i="14"/>
  <c r="R1167" i="14" s="1"/>
  <c r="F329" i="14"/>
  <c r="R1019" i="14"/>
  <c r="R1018" i="14" s="1"/>
  <c r="M1159" i="14"/>
  <c r="M1158" i="14" s="1"/>
  <c r="M1157" i="14" s="1"/>
  <c r="M1156" i="14" s="1"/>
  <c r="R15" i="14"/>
  <c r="R14" i="14" s="1"/>
  <c r="R13" i="14" s="1"/>
  <c r="R12" i="14" s="1"/>
  <c r="F15" i="14"/>
  <c r="F14" i="14" s="1"/>
  <c r="F13" i="14" s="1"/>
  <c r="F12" i="14" s="1"/>
  <c r="M808" i="14"/>
  <c r="M807" i="14" s="1"/>
  <c r="M806" i="14" s="1"/>
  <c r="F178" i="14"/>
  <c r="F177" i="14" s="1"/>
  <c r="R192" i="14"/>
  <c r="R191" i="14" s="1"/>
  <c r="R190" i="14" s="1"/>
  <c r="R189" i="14" s="1"/>
  <c r="F229" i="14"/>
  <c r="F228" i="14" s="1"/>
  <c r="M619" i="14"/>
  <c r="M618" i="14" s="1"/>
  <c r="M617" i="14" s="1"/>
  <c r="M616" i="14" s="1"/>
  <c r="F1034" i="14"/>
  <c r="F1033" i="14" s="1"/>
  <c r="M1175" i="14"/>
  <c r="R301" i="14"/>
  <c r="F309" i="14"/>
  <c r="F642" i="14"/>
  <c r="R858" i="14"/>
  <c r="R857" i="14" s="1"/>
  <c r="R151" i="14"/>
  <c r="M151" i="14"/>
  <c r="F162" i="14"/>
  <c r="R871" i="14"/>
  <c r="R870" i="14" s="1"/>
  <c r="R869" i="14" s="1"/>
  <c r="R868" i="14" s="1"/>
  <c r="M582" i="14"/>
  <c r="M162" i="14"/>
  <c r="F64" i="14"/>
  <c r="F63" i="14" s="1"/>
  <c r="R162" i="14"/>
  <c r="M229" i="14"/>
  <c r="M228" i="14" s="1"/>
  <c r="R178" i="14"/>
  <c r="R177" i="14" s="1"/>
  <c r="F337" i="14"/>
  <c r="F336" i="14" s="1"/>
  <c r="M529" i="14"/>
  <c r="M528" i="14" s="1"/>
  <c r="M523" i="14" s="1"/>
  <c r="R607" i="14"/>
  <c r="R606" i="14" s="1"/>
  <c r="R605" i="14" s="1"/>
  <c r="R582" i="14"/>
  <c r="F747" i="14"/>
  <c r="F858" i="14"/>
  <c r="F857" i="14" s="1"/>
  <c r="M858" i="14"/>
  <c r="M857" i="14" s="1"/>
  <c r="F871" i="14"/>
  <c r="F870" i="14" s="1"/>
  <c r="F869" i="14" s="1"/>
  <c r="F868" i="14" s="1"/>
  <c r="R747" i="14"/>
  <c r="F783" i="14"/>
  <c r="R779" i="14"/>
  <c r="M178" i="14"/>
  <c r="M177" i="14" s="1"/>
  <c r="F319" i="14"/>
  <c r="F314" i="14" s="1"/>
  <c r="F223" i="14"/>
  <c r="F222" i="14" s="1"/>
  <c r="F221" i="14" s="1"/>
  <c r="R643" i="14"/>
  <c r="R642" i="14"/>
  <c r="M192" i="14"/>
  <c r="M191" i="14" s="1"/>
  <c r="M190" i="14" s="1"/>
  <c r="M189" i="14" s="1"/>
  <c r="M643" i="14"/>
  <c r="M642" i="14"/>
  <c r="R595" i="14"/>
  <c r="R594" i="14" s="1"/>
  <c r="F643" i="14"/>
  <c r="F595" i="14"/>
  <c r="F594" i="14" s="1"/>
  <c r="F781" i="14"/>
  <c r="F780" i="14" s="1"/>
  <c r="M781" i="14"/>
  <c r="M780" i="14" s="1"/>
  <c r="F829" i="14"/>
  <c r="R830" i="14"/>
  <c r="R829" i="14" s="1"/>
  <c r="R840" i="14"/>
  <c r="R839" i="14" s="1"/>
  <c r="M830" i="14"/>
  <c r="M829" i="14" s="1"/>
  <c r="M1034" i="14"/>
  <c r="M1033" i="14" s="1"/>
  <c r="F1175" i="14"/>
  <c r="M1194" i="14"/>
  <c r="M1193" i="14" s="1"/>
  <c r="M1192" i="14" s="1"/>
  <c r="R1175" i="14"/>
  <c r="R1034" i="14"/>
  <c r="R1033" i="14" s="1"/>
  <c r="F1059" i="14"/>
  <c r="F1058" i="14" s="1"/>
  <c r="F1057" i="14" s="1"/>
  <c r="F1056" i="14" s="1"/>
  <c r="F1055" i="14" s="1"/>
  <c r="F1054" i="14" s="1"/>
  <c r="R1159" i="14"/>
  <c r="R1158" i="14" s="1"/>
  <c r="R1157" i="14" s="1"/>
  <c r="R1156" i="14" s="1"/>
  <c r="F1159" i="14"/>
  <c r="F1158" i="14" s="1"/>
  <c r="F1157" i="14" s="1"/>
  <c r="F1156" i="14" s="1"/>
  <c r="F1194" i="14"/>
  <c r="F1193" i="14" s="1"/>
  <c r="F1192" i="14" s="1"/>
  <c r="R1194" i="14"/>
  <c r="R1193" i="14" s="1"/>
  <c r="R1192" i="14" s="1"/>
  <c r="M512" i="14" l="1"/>
  <c r="M486" i="14" s="1"/>
  <c r="F1210" i="14"/>
  <c r="F313" i="14"/>
  <c r="F308" i="14" s="1"/>
  <c r="F307" i="14" s="1"/>
  <c r="F449" i="14"/>
  <c r="F448" i="14" s="1"/>
  <c r="F447" i="14" s="1"/>
  <c r="R767" i="14"/>
  <c r="R766" i="14" s="1"/>
  <c r="F944" i="14"/>
  <c r="F943" i="14" s="1"/>
  <c r="F942" i="14" s="1"/>
  <c r="F928" i="14" s="1"/>
  <c r="R291" i="14"/>
  <c r="M291" i="14"/>
  <c r="F253" i="14"/>
  <c r="R220" i="14"/>
  <c r="F220" i="14"/>
  <c r="M220" i="14"/>
  <c r="F1017" i="14"/>
  <c r="F1016" i="14" s="1"/>
  <c r="F779" i="14"/>
  <c r="M779" i="14"/>
  <c r="F381" i="14"/>
  <c r="F380" i="14" s="1"/>
  <c r="F367" i="14" s="1"/>
  <c r="M381" i="14"/>
  <c r="M380" i="14" s="1"/>
  <c r="M367" i="14" s="1"/>
  <c r="R447" i="14"/>
  <c r="M447" i="14"/>
  <c r="R205" i="14"/>
  <c r="R204" i="14" s="1"/>
  <c r="R176" i="14" s="1"/>
  <c r="M205" i="14"/>
  <c r="M204" i="14" s="1"/>
  <c r="M176" i="14" s="1"/>
  <c r="R1098" i="14"/>
  <c r="R1092" i="14" s="1"/>
  <c r="M949" i="14"/>
  <c r="M948" i="14" s="1"/>
  <c r="R949" i="14"/>
  <c r="R948" i="14" s="1"/>
  <c r="R335" i="14"/>
  <c r="R334" i="14" s="1"/>
  <c r="R1135" i="14"/>
  <c r="R1134" i="14" s="1"/>
  <c r="M1135" i="14"/>
  <c r="M1134" i="14" s="1"/>
  <c r="F1135" i="14"/>
  <c r="F1134" i="14" s="1"/>
  <c r="F1085" i="14" s="1"/>
  <c r="R967" i="14"/>
  <c r="R966" i="14" s="1"/>
  <c r="M967" i="14"/>
  <c r="M966" i="14" s="1"/>
  <c r="F967" i="14"/>
  <c r="F966" i="14" s="1"/>
  <c r="F335" i="14"/>
  <c r="F334" i="14" s="1"/>
  <c r="R62" i="14"/>
  <c r="M33" i="14"/>
  <c r="R33" i="14"/>
  <c r="F33" i="14"/>
  <c r="F62" i="14"/>
  <c r="F588" i="14"/>
  <c r="F569" i="14" s="1"/>
  <c r="F1166" i="14"/>
  <c r="F1154" i="14" s="1"/>
  <c r="M150" i="14"/>
  <c r="M144" i="14" s="1"/>
  <c r="M106" i="14" s="1"/>
  <c r="R1017" i="14"/>
  <c r="R1016" i="14" s="1"/>
  <c r="R867" i="14"/>
  <c r="M828" i="14"/>
  <c r="M827" i="14" s="1"/>
  <c r="M1166" i="14"/>
  <c r="M1155" i="14" s="1"/>
  <c r="M867" i="14"/>
  <c r="M733" i="14"/>
  <c r="M732" i="14" s="1"/>
  <c r="F733" i="14"/>
  <c r="F732" i="14" s="1"/>
  <c r="F828" i="14"/>
  <c r="F827" i="14" s="1"/>
  <c r="M1017" i="14"/>
  <c r="M1016" i="14" s="1"/>
  <c r="R1166" i="14"/>
  <c r="R1155" i="14" s="1"/>
  <c r="M62" i="14"/>
  <c r="R150" i="14"/>
  <c r="R144" i="14" s="1"/>
  <c r="R106" i="14" s="1"/>
  <c r="R381" i="14"/>
  <c r="F867" i="14"/>
  <c r="R588" i="14"/>
  <c r="R569" i="14" s="1"/>
  <c r="R313" i="14"/>
  <c r="R308" i="14" s="1"/>
  <c r="R307" i="14" s="1"/>
  <c r="F176" i="14"/>
  <c r="M588" i="14"/>
  <c r="M569" i="14" s="1"/>
  <c r="R733" i="14"/>
  <c r="R732" i="14" s="1"/>
  <c r="F150" i="14"/>
  <c r="F144" i="14" s="1"/>
  <c r="R828" i="14"/>
  <c r="R827" i="14" s="1"/>
  <c r="M313" i="14"/>
  <c r="M308" i="14" s="1"/>
  <c r="M307" i="14" s="1"/>
  <c r="R1085" i="14" l="1"/>
  <c r="R1046" i="14" s="1"/>
  <c r="F1046" i="14"/>
  <c r="M1085" i="14"/>
  <c r="M1046" i="14" s="1"/>
  <c r="M767" i="14"/>
  <c r="M766" i="14" s="1"/>
  <c r="M731" i="14" s="1"/>
  <c r="F767" i="14"/>
  <c r="F766" i="14" s="1"/>
  <c r="F731" i="14" s="1"/>
  <c r="F722" i="14" s="1"/>
  <c r="R944" i="14"/>
  <c r="R943" i="14" s="1"/>
  <c r="R942" i="14" s="1"/>
  <c r="R928" i="14" s="1"/>
  <c r="M944" i="14"/>
  <c r="M943" i="14" s="1"/>
  <c r="M942" i="14" s="1"/>
  <c r="M928" i="14" s="1"/>
  <c r="F219" i="14"/>
  <c r="R219" i="14"/>
  <c r="M219" i="14"/>
  <c r="F106" i="14"/>
  <c r="F57" i="14" s="1"/>
  <c r="M57" i="14"/>
  <c r="R57" i="14"/>
  <c r="R731" i="14"/>
  <c r="F1155" i="14"/>
  <c r="M306" i="14"/>
  <c r="R380" i="14"/>
  <c r="R367" i="14" s="1"/>
  <c r="F306" i="14"/>
  <c r="F965" i="14"/>
  <c r="F908" i="14" s="1"/>
  <c r="M1154" i="14"/>
  <c r="M965" i="14"/>
  <c r="R965" i="14"/>
  <c r="R1154" i="14"/>
  <c r="F56" i="14" l="1"/>
  <c r="M908" i="14"/>
  <c r="R908" i="14"/>
  <c r="R306" i="14"/>
  <c r="R56" i="14" s="1"/>
  <c r="M56" i="14"/>
  <c r="M722" i="14"/>
  <c r="R722" i="14"/>
  <c r="R1203" i="14" l="1"/>
  <c r="M1203" i="14"/>
  <c r="F1203" i="14"/>
  <c r="R1212" i="14" l="1"/>
  <c r="R1216" i="14" s="1"/>
  <c r="R1219" i="14"/>
  <c r="F1212" i="14"/>
  <c r="F1216" i="14" s="1"/>
  <c r="F1219" i="14"/>
  <c r="M1212" i="14"/>
  <c r="M1216" i="14" s="1"/>
  <c r="M1219" i="14"/>
</calcChain>
</file>

<file path=xl/sharedStrings.xml><?xml version="1.0" encoding="utf-8"?>
<sst xmlns="http://schemas.openxmlformats.org/spreadsheetml/2006/main" count="6652" uniqueCount="884">
  <si>
    <t>9100000000</t>
  </si>
  <si>
    <t>Обеспечение деятельности органов местного самоуправления</t>
  </si>
  <si>
    <t>9100000030</t>
  </si>
  <si>
    <t>Председатель Контрольно-счетной палаты Соликамского городского округа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</si>
  <si>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</si>
  <si>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</si>
  <si>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9100000040</t>
  </si>
  <si>
    <t>200</t>
  </si>
  <si>
    <t>Закупка товаров, работ и услуг для обеспечения государственных (муниципальных) нужд</t>
  </si>
  <si>
    <t>9100000150</t>
  </si>
  <si>
    <t>Обеспечение представительской деятельности органов местного самоуправления</t>
  </si>
  <si>
    <t>9200000000</t>
  </si>
  <si>
    <t>Мероприятия, осуществляемые органами местного самоуправления в рамках непрограммных направлений расходов</t>
  </si>
  <si>
    <t>9200000070</t>
  </si>
  <si>
    <t>Опубликование муниципальных правовых актов, оплата услуг по размещению информации о деятельности органов местного самоуправления</t>
  </si>
  <si>
    <t>800</t>
  </si>
  <si>
    <t>Иные бюджетные ассигнования</t>
  </si>
  <si>
    <t>9100000060</t>
  </si>
  <si>
    <t>Депутаты, работающие на непостоянной основе</t>
  </si>
  <si>
    <t>300</t>
  </si>
  <si>
    <t>Социальное обеспечение и иные выплаты населению</t>
  </si>
  <si>
    <t>9100000010</t>
  </si>
  <si>
    <t>0900000000</t>
  </si>
  <si>
    <t>Муниципальная программа "Социальная поддержка и охрана здоровья граждан в Соликамском городском округе"</t>
  </si>
  <si>
    <t>0920000000</t>
  </si>
  <si>
    <t>Подпрограмма "Укрепление общественного здоровья и социальная поддержка отдельных категорий граждан в Соликамском городском округе"</t>
  </si>
  <si>
    <t>0920200000</t>
  </si>
  <si>
    <t>Основное мероприятие "Муниципальная поддержка отдельных категорий граждан"</t>
  </si>
  <si>
    <t>092022С090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</si>
  <si>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</si>
  <si>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1000000000</t>
  </si>
  <si>
    <t>Муниципальная программа "Ресурсное обеспечение деятельности органов местного самоуправления Соликамского городского округа"</t>
  </si>
  <si>
    <t>1090000000</t>
  </si>
  <si>
    <t>Подпрограмма "Обеспечение реализации муниципальной программы "Ресурсное обеспечение деятельности органов местного самоуправления Соликамского городского округа"</t>
  </si>
  <si>
    <t>1090100000</t>
  </si>
  <si>
    <t>Основное мероприятие "Качественное исполнение функции главного распорядителя (главного администратора) бюджетных средств"</t>
  </si>
  <si>
    <t>1090100040</t>
  </si>
  <si>
    <t>Содержание аппарата</t>
  </si>
  <si>
    <t>1090100150</t>
  </si>
  <si>
    <t>109012T060</t>
  </si>
  <si>
    <t>109012П040</t>
  </si>
  <si>
    <t>Составление протоколов об административных правонарушениях</t>
  </si>
  <si>
    <t>109012П060</t>
  </si>
  <si>
    <t>Осуществление полномочий по созданию и организации деятельности административных комиссий</t>
  </si>
  <si>
    <t>109012С250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</si>
  <si>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</si>
  <si>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1090151200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</si>
  <si>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</si>
  <si>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9200000090</t>
  </si>
  <si>
    <t>0300000000</t>
  </si>
  <si>
    <t>Муниципальная программа "Развитие комплексной безопасности на территории Соликамского городского округа, развитие АПК "Безопасный город""</t>
  </si>
  <si>
    <t>0310000000</t>
  </si>
  <si>
    <t>Подпрограмма "Общественная безопасность на территории Соликамского городского округа"</t>
  </si>
  <si>
    <t>0310500000</t>
  </si>
  <si>
    <t>Основное мероприятие "Обеспечение информационной безопасности в структурных подразделениях и отраслевых (функциональных) органах администрации Соликамского городского округа"</t>
  </si>
  <si>
    <t>0310501110</t>
  </si>
  <si>
    <t>Обеспечение технической защиты информации</t>
  </si>
  <si>
    <t>0800000000</t>
  </si>
  <si>
    <t>Муниципальная программа "Развитие общественного самоуправления в Соликамском городском округе"</t>
  </si>
  <si>
    <t>0810000000</t>
  </si>
  <si>
    <t>Подпрограмма "Поддержка и развитие общественных инициатив в Соликамском городском округе"</t>
  </si>
  <si>
    <t>0810100000</t>
  </si>
  <si>
    <t>Основное мероприятие "Развитие взаимодействия органов местного самоуправления с гражданским обществом "</t>
  </si>
  <si>
    <t>0810101310</t>
  </si>
  <si>
    <t>Развитие общественных инициатив, поддержка социально ориентированных некоммерческих организаций</t>
  </si>
  <si>
    <t>600</t>
  </si>
  <si>
    <t>Предоставление субсидий бюджетным, автономным учреждениям и иным некоммерческим организациям</t>
  </si>
  <si>
    <t>0840000000</t>
  </si>
  <si>
    <t>Подпрограмма "Укрепление гражданского единства и межнационального согласия в Соликамском городском округе"</t>
  </si>
  <si>
    <t>0840100000</t>
  </si>
  <si>
    <t>Основное мероприятие "Содействие формированию гармоничной межнациональной и межконфессиональной ситуации в Соликамском городском округе"</t>
  </si>
  <si>
    <t>1010000000</t>
  </si>
  <si>
    <t>Подпрограмма "Развитие муниципальной службы в Соликамском городском округе"</t>
  </si>
  <si>
    <t>1010100000</t>
  </si>
  <si>
    <t>Основное мероприятие "Развитие и совершенствование муниципальной службы в администрации Соликамского городского округа и ее отраслевых (функциональных) органах"</t>
  </si>
  <si>
    <t>1010101010</t>
  </si>
  <si>
    <t>Мероприятия по развитию управленческих кадров</t>
  </si>
  <si>
    <t>1090100070</t>
  </si>
  <si>
    <t>1090101020</t>
  </si>
  <si>
    <t>Предоставление услуг и мероприятия по хранению, комплектованию, использованию архивных документов</t>
  </si>
  <si>
    <t>1090120030</t>
  </si>
  <si>
    <t>Выплаты Почетным гражданам и поощрений к Почетной грамоте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</si>
  <si>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</si>
  <si>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1090159300</t>
  </si>
  <si>
    <t>Государственная регистрация актов гражданского состояния</t>
  </si>
  <si>
    <t>1090300000</t>
  </si>
  <si>
    <t>Основное мероприятие "Обеспечение выполнения функций органа местного самоуправления по соответствующему направлению деятельности"</t>
  </si>
  <si>
    <t>1090300130</t>
  </si>
  <si>
    <t>Обеспечение деятельности прочих учреждений</t>
  </si>
  <si>
    <t>1090300150</t>
  </si>
  <si>
    <t>1090301100</t>
  </si>
  <si>
    <t>Обеспечение качества предоставления услуг и выполнения функций</t>
  </si>
  <si>
    <t>0320000000</t>
  </si>
  <si>
    <t>Подпрограмма "Развитие безопасности жизнедеятельности населения Соликамского городского округа"</t>
  </si>
  <si>
    <t>0320100000</t>
  </si>
  <si>
    <t>Основное мероприятие "Защита населения и территорий от чрезвычайных ситуаций, выполнение мероприятий по гражданской обороне"</t>
  </si>
  <si>
    <t>0320103110</t>
  </si>
  <si>
    <t>Мероприятия по гражданской обороне, предупреждению и ликвидации чрезвычайных ситуаций</t>
  </si>
  <si>
    <t>0390000000</t>
  </si>
  <si>
    <t>Подпрограмма "Обеспечение реализации муниципальной программы "Развитие комплексной безопасности на территории Соликамского городского округа, развитие АПК "Безопасный город""</t>
  </si>
  <si>
    <t>0390100000</t>
  </si>
  <si>
    <t>0390100080</t>
  </si>
  <si>
    <t>Обеспечение деятельности казенных учреждений</t>
  </si>
  <si>
    <t>0320200000</t>
  </si>
  <si>
    <t>Основное мероприятие "Создание эффективной системы пожарной безопасности "</t>
  </si>
  <si>
    <t>0320203210</t>
  </si>
  <si>
    <t>Выполнение мероприятий по обеспечению первичных мер пожарной безопасности</t>
  </si>
  <si>
    <t>0320205230</t>
  </si>
  <si>
    <t>Содержание источников противопожарного водоснабжения</t>
  </si>
  <si>
    <t>400</t>
  </si>
  <si>
    <t>Капитальные вложения в объекты государственной (муниципальной) собственности</t>
  </si>
  <si>
    <t>0310100000</t>
  </si>
  <si>
    <t>Основное мероприятие "Снижение количества преступлений, зарегистрированных в округе"</t>
  </si>
  <si>
    <t>0310103310</t>
  </si>
  <si>
    <t>Мероприятия по охране общественного порядка и профилактике правонарушений</t>
  </si>
  <si>
    <t>03101SП020</t>
  </si>
  <si>
    <t>Организация мероприятий при осуществлении деятельности по обращению с животными без владельцев</t>
  </si>
  <si>
    <t>031012У100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</si>
  <si>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</si>
  <si>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0400000000</t>
  </si>
  <si>
    <t>Муниципальная программа "Экономическое развитие Соликамского городского округа"</t>
  </si>
  <si>
    <t>0430000000</t>
  </si>
  <si>
    <t>Подпрограмма "Поддержка сельского хозяйства в Соликамском городском округе"</t>
  </si>
  <si>
    <t>0430100000</t>
  </si>
  <si>
    <t>Основное мероприятие "Обеспечения развития отраслей сельскохозяйственного производства"</t>
  </si>
  <si>
    <t>0430104310</t>
  </si>
  <si>
    <t>Развитие сельского хозяйства и регулирование рынков сельскохозяйственной продукции</t>
  </si>
  <si>
    <t>0430200000</t>
  </si>
  <si>
    <t>Основное мероприятие "Повышение эффективности использования земель сельскохозяйственного назначения"</t>
  </si>
  <si>
    <t>0430204320</t>
  </si>
  <si>
    <t>Создание условий для эффективного использования земель сельскохозяйственного назначения</t>
  </si>
  <si>
    <t>0500000000</t>
  </si>
  <si>
    <t>Муниципальная программа "Развитие инфраструктуры и комфортной среды Соликамского городского округа"</t>
  </si>
  <si>
    <t>0510000000</t>
  </si>
  <si>
    <t>0510100000</t>
  </si>
  <si>
    <t>Основное мероприятие "Формирование благоприятных и комфортных условий проживания граждан"</t>
  </si>
  <si>
    <t>0320204110</t>
  </si>
  <si>
    <t>Мероприятия по противопожарной защите лесов</t>
  </si>
  <si>
    <t>0340000000</t>
  </si>
  <si>
    <t>Подпрограмма "Охрана окружающей среды Соликамского городского округа"</t>
  </si>
  <si>
    <t>0340100000</t>
  </si>
  <si>
    <t>Основное мероприятие "Повышение экологической безопасности"</t>
  </si>
  <si>
    <t>0340104120</t>
  </si>
  <si>
    <t>Охрана, использование и воспроизводство городских лесов</t>
  </si>
  <si>
    <t>0590000000</t>
  </si>
  <si>
    <t>Подпрограмма "Обеспечение реализации муниципальной программы "Развитие инфраструктуры и комфортной среды Соликамского городского округа"</t>
  </si>
  <si>
    <t>0590200000</t>
  </si>
  <si>
    <t>0590205520</t>
  </si>
  <si>
    <t>Организация перевозок пассажиров автомобильным транспортом на территории Соликамского городского округа</t>
  </si>
  <si>
    <t>0530000000</t>
  </si>
  <si>
    <t>Подпрограмма "Развитие и содержание дорог Соликамского городского округа"</t>
  </si>
  <si>
    <t>0530100000</t>
  </si>
  <si>
    <t>Основное мероприятие "Содержание автодорог и искусственных сооружений на них в соответствии с необходимыми требованиями"</t>
  </si>
  <si>
    <t>0530104510</t>
  </si>
  <si>
    <t>Содержание автомобильных дорог и элементов благоустройства</t>
  </si>
  <si>
    <t>0530200000</t>
  </si>
  <si>
    <t>05302ST040</t>
  </si>
  <si>
    <t>0200000000</t>
  </si>
  <si>
    <t>Муниципальная программа "Развитие сферы культуры, туризма и молодежной политики Соликамского городского округа"</t>
  </si>
  <si>
    <t>0220000000</t>
  </si>
  <si>
    <t>Подпрограмма "Развитие сферы туризма в Соликамском городском округе"</t>
  </si>
  <si>
    <t>0220100000</t>
  </si>
  <si>
    <t>0410000000</t>
  </si>
  <si>
    <t>Подпрограмма "Развитие малого и среднего предпринимательства в Соликамском городском округе"</t>
  </si>
  <si>
    <t>0410100000</t>
  </si>
  <si>
    <t>Развитие торговли и потребительского рынка</t>
  </si>
  <si>
    <t>0510200000</t>
  </si>
  <si>
    <t>Основное мероприятие "Улучшение внешнего облика Соликамского городского округа и условий проживания граждан"</t>
  </si>
  <si>
    <t>05102SP250</t>
  </si>
  <si>
    <t>0540000000</t>
  </si>
  <si>
    <t>Подпрограмма "Поддержка технического состояния и развитие жилищного фонда Соликамского городского округа"</t>
  </si>
  <si>
    <t>0540100000</t>
  </si>
  <si>
    <t>Основное мероприятие "Обеспечение комфортного и безопасного жилья"</t>
  </si>
  <si>
    <t>0540105110</t>
  </si>
  <si>
    <t>Поддержание жилищного фонда в нормативном состоянии, в том числе обеспечение безопасных условий проживания граждан</t>
  </si>
  <si>
    <t>0540105120</t>
  </si>
  <si>
    <t>0540105160</t>
  </si>
  <si>
    <t>054F300000</t>
  </si>
  <si>
    <t>Основное мероприятие Реализация федерального проекта "Обеспечение устойчивого сокращения непригодного для проживания жилищного фонда"</t>
  </si>
  <si>
    <t>054F367483</t>
  </si>
  <si>
    <t>Обеспечение устойчивого сокращения непригодного для проживания жилищного фонда</t>
  </si>
  <si>
    <t>054F367484</t>
  </si>
  <si>
    <t>Реализация мероприятий по обеспечению устойчивого сокращения непригодного для проживания жилищного фонда</t>
  </si>
  <si>
    <t>092022С070</t>
  </si>
  <si>
    <t>Содержание жилых помещений специализированного жилищного фонда для детей-сирот, детей, оставшихся без попечения родителей, лицам из их числа</t>
  </si>
  <si>
    <t>0520000000</t>
  </si>
  <si>
    <t>Подпрограмма "Развитие коммунальной инфраструктуры и повышение энергетической эффективности на территории Соликамского городского округа"</t>
  </si>
  <si>
    <t>0520100000</t>
  </si>
  <si>
    <t>Основное мероприятие "Повышение эффективности использования энергетических ресурсов в коммунальной, бюджетной и жилищной сферах"</t>
  </si>
  <si>
    <t>0520105210</t>
  </si>
  <si>
    <t>Управление (эксплуатация) бесхозяйных сетей или муниципальных сетей, не обслуживаемых специализированной организацией, холодного и горячего водоснабжения, водоотведения, теплоснабжения и газоснабжения</t>
  </si>
  <si>
    <t>0520105260</t>
  </si>
  <si>
    <t>Поддержка технического состояния объектов коммунальной инфраструктуры</t>
  </si>
  <si>
    <t>Основное мероприятие "Комплексное развитие сельских территорий"</t>
  </si>
  <si>
    <t>0310105320</t>
  </si>
  <si>
    <t>0510105310</t>
  </si>
  <si>
    <t>Создание благоприятных условий для проживания и отдыха граждан</t>
  </si>
  <si>
    <t>0510105320</t>
  </si>
  <si>
    <t>Мероприятия по улучшению санитарного и экологического состояния территории</t>
  </si>
  <si>
    <t>0510205340</t>
  </si>
  <si>
    <t>Организация содержания мест захоронений</t>
  </si>
  <si>
    <t>0510205370</t>
  </si>
  <si>
    <t>Демонтаж, перемещение, хранение, транспортирование и захоронение либо утилизация самовольно установленных и незаконно размещенных движимых объектов</t>
  </si>
  <si>
    <t>0510300000</t>
  </si>
  <si>
    <t>Основное мероприятие "Повышение уровня благоустройства нуждающихся в благоустройстве территорий общего пользования Соликамского городского округа, а также дворовых территорий многоквартирных домов"</t>
  </si>
  <si>
    <t>05103SЖ090</t>
  </si>
  <si>
    <t>0510600000</t>
  </si>
  <si>
    <t>05106L5765</t>
  </si>
  <si>
    <t>051F200000</t>
  </si>
  <si>
    <t>051F255550</t>
  </si>
  <si>
    <t>0530105220</t>
  </si>
  <si>
    <t>Освещение улиц</t>
  </si>
  <si>
    <t>0590100000</t>
  </si>
  <si>
    <t>0590102010</t>
  </si>
  <si>
    <t>Предоставление услуг (функций) по обеспечению деятельности в сфере благоустройства и дорожного хозяйства</t>
  </si>
  <si>
    <t>0340106110</t>
  </si>
  <si>
    <t>Обеспечение функций в сфере охраны окружающей среды и экологической безопасности</t>
  </si>
  <si>
    <t>0340106140</t>
  </si>
  <si>
    <t>Озеленение территории городского округа</t>
  </si>
  <si>
    <t>0340200000</t>
  </si>
  <si>
    <t>Основное мероприятие "Повышение экологического образования, уровня экологической культуры"</t>
  </si>
  <si>
    <t>0340206120</t>
  </si>
  <si>
    <t>Экологическое образование и формирование экологической культуры</t>
  </si>
  <si>
    <t>0100000000</t>
  </si>
  <si>
    <t>Муниципальная программа "Развитие системы образования Соликамского городского округа"</t>
  </si>
  <si>
    <t>0110000000</t>
  </si>
  <si>
    <t>Подпрограмма "Развитие инфраструктуры муниципальной системы образования Соликамского городского округа"</t>
  </si>
  <si>
    <t>0110100000</t>
  </si>
  <si>
    <t>Основное мероприятие "Создание условий и новых форм для качественных изменений материально-технической составляющей муниципальной системы образования"</t>
  </si>
  <si>
    <t>1090302080</t>
  </si>
  <si>
    <t>Предоставление услуг прочими учреждениями образования</t>
  </si>
  <si>
    <t>0210000000</t>
  </si>
  <si>
    <t>Подпрограмма "Развитие сферы культуры в Соликамском городском округе"</t>
  </si>
  <si>
    <t>0210100000</t>
  </si>
  <si>
    <t>0210100150</t>
  </si>
  <si>
    <t>1090120020</t>
  </si>
  <si>
    <t>0820000000</t>
  </si>
  <si>
    <t>Подпрограмма "Поддержка ветеранов войны, труда Вооруженных сил и правоохранительных органов в Соликамском городском округе"</t>
  </si>
  <si>
    <t>0820100000</t>
  </si>
  <si>
    <t>Основное мероприятие "Обеспечение поддержки ветеранов и пенсионеров"</t>
  </si>
  <si>
    <t>0820101310</t>
  </si>
  <si>
    <t>0820120100</t>
  </si>
  <si>
    <t>Оказание материальной помощи ветеранам</t>
  </si>
  <si>
    <t>0830000000</t>
  </si>
  <si>
    <t>Подпрограмма "Социальная реабилитация и обеспечение жизнедеятельности инвалидов в Соликамском городском округе"</t>
  </si>
  <si>
    <t>0830100000</t>
  </si>
  <si>
    <t>Основное мероприятие "Социальная реабилитация и адаптация инвалидов Соликамского городского округа"</t>
  </si>
  <si>
    <t>0830101310</t>
  </si>
  <si>
    <t>0920100000</t>
  </si>
  <si>
    <t>Основное мероприятие "Оказание социальной поддержки отдельным категориям граждан"</t>
  </si>
  <si>
    <t>0920109620</t>
  </si>
  <si>
    <t>Обеспечение мероприятий по оказанию адресной помощи населению</t>
  </si>
  <si>
    <t>0920120110</t>
  </si>
  <si>
    <t>Оказание адресной материальной помощи малообеспеченным семьям с детьми, гражданам, попавшим в трудную или экстремальную жизненную ситуацию</t>
  </si>
  <si>
    <t>0930000000</t>
  </si>
  <si>
    <t>Подпрограмма "Врачебные кадры в Соликамском городском округе"</t>
  </si>
  <si>
    <t>0930100000</t>
  </si>
  <si>
    <t>Основное мероприятие "Повышение доступности бесплатной медицинской помощи населению"</t>
  </si>
  <si>
    <t>0930109100</t>
  </si>
  <si>
    <t>Мероприятия по привлечению медицинских кадров в учреждения здравоохранения</t>
  </si>
  <si>
    <t>0600000000</t>
  </si>
  <si>
    <t>Муниципальная программа "Физическая культура и спорт Соликамского городского округа"</t>
  </si>
  <si>
    <t>0610000000</t>
  </si>
  <si>
    <t>Подпрограмма "Обеспечение условий для занятий физической культурой и спортом"</t>
  </si>
  <si>
    <t>0610100000</t>
  </si>
  <si>
    <t>Основное мероприятие "Развитие спортивной инфраструктуры и материально-технической базы муниципальных учреждений"</t>
  </si>
  <si>
    <t>06101SФ230</t>
  </si>
  <si>
    <t>0590100040</t>
  </si>
  <si>
    <t>0560000000</t>
  </si>
  <si>
    <t>Подпрограмма "Развитие градостроительного планирования и регулирования использования территории Соликамского городского округа"</t>
  </si>
  <si>
    <t>0560100000</t>
  </si>
  <si>
    <t>Основное мероприятие "Обеспечение устойчивого развития территории Соликамского городского округа градостроительными средствами"</t>
  </si>
  <si>
    <t>0560104620</t>
  </si>
  <si>
    <t>Управление градостроительной деятельностью на территории Соликамского городского округа</t>
  </si>
  <si>
    <t>0490000000</t>
  </si>
  <si>
    <t>Подпрограмма "Обеспечение реализации муниципальной программы "Экономическое развитие Соликамского городского округа"</t>
  </si>
  <si>
    <t>0490100000</t>
  </si>
  <si>
    <t>0490100040</t>
  </si>
  <si>
    <t>0420000000</t>
  </si>
  <si>
    <t>Подпрограмма "Эффективное управление и распоряжение муниципальным имуществом и земельными ресурсами в Соликамском городском округе"</t>
  </si>
  <si>
    <t>0420100000</t>
  </si>
  <si>
    <t>Основное мероприятие "Эффективное управление и распоряжение муниципальным имуществом"</t>
  </si>
  <si>
    <t>0420101210</t>
  </si>
  <si>
    <t>Управление объектами муниципальной недвижимости</t>
  </si>
  <si>
    <t>0420200000</t>
  </si>
  <si>
    <t>Основное мероприятие "Эффективное управление и распоряжение земельными ресурсами"</t>
  </si>
  <si>
    <t>0420201230</t>
  </si>
  <si>
    <t>Управление земельными ресурсами</t>
  </si>
  <si>
    <t>04202SЦ140</t>
  </si>
  <si>
    <t>0490101220</t>
  </si>
  <si>
    <t>Содержание объектов казны</t>
  </si>
  <si>
    <t>0110102040</t>
  </si>
  <si>
    <t>Развитие вариативных форм дошкольного образования</t>
  </si>
  <si>
    <t>011012Н420</t>
  </si>
  <si>
    <t>0190000000</t>
  </si>
  <si>
    <t>Подпрограмма "Обеспечение реализации муниципальной программы "Развитие системы образования Соликамского городского округа"</t>
  </si>
  <si>
    <t>0190100000</t>
  </si>
  <si>
    <t>0190102030</t>
  </si>
  <si>
    <t>Предоставление услуг присмотра и ухода в муниципальных дошкольных учреждениях</t>
  </si>
  <si>
    <t>0190200000</t>
  </si>
  <si>
    <t>Основное мероприятие "Реализация государственных полномочий и публичных обязательств в сфере образования"</t>
  </si>
  <si>
    <t>0190207230</t>
  </si>
  <si>
    <t>Обеспечение питанием детей с ограниченными возможностями здоровья, обучающихся в дошкольных и общеобразовательных учреждениях, и иных категорий детей</t>
  </si>
  <si>
    <t>019022Н020</t>
  </si>
  <si>
    <t>Единая субвенция на выполнение отдельных государственных полномочий в сфере образования</t>
  </si>
  <si>
    <t>0110200000</t>
  </si>
  <si>
    <t>Основное мероприятие "Повышение качества организационно-методических и социально-педагогических условий для развития муниципальной системы образования"</t>
  </si>
  <si>
    <t>0190102050</t>
  </si>
  <si>
    <t>Предоставление услуг в сфере общего образования</t>
  </si>
  <si>
    <t>0190253030</t>
  </si>
  <si>
    <t>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</si>
  <si>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01902L3040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</si>
  <si>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</si>
  <si>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01902SН040</t>
  </si>
  <si>
    <t>0190102060</t>
  </si>
  <si>
    <t>Предоставление услуг по дополнительному образованию детей</t>
  </si>
  <si>
    <t>0190207510</t>
  </si>
  <si>
    <t>Мероприятия по организации отдыха детей и их оздоровления</t>
  </si>
  <si>
    <t>019022С140</t>
  </si>
  <si>
    <t>0110207110</t>
  </si>
  <si>
    <t>0110207120</t>
  </si>
  <si>
    <t>Мероприятия по повышению профессиональной компетентности педагогических кадров</t>
  </si>
  <si>
    <t>0110220050</t>
  </si>
  <si>
    <t>Присуждение звания "Юное дарование"</t>
  </si>
  <si>
    <t>0190100040</t>
  </si>
  <si>
    <t>0190102080</t>
  </si>
  <si>
    <t>0310103320</t>
  </si>
  <si>
    <t>Предупреждение правонарушений несовершеннолетними</t>
  </si>
  <si>
    <t>0310200000</t>
  </si>
  <si>
    <t>Основное мероприятие "Формирование негативного отношения к употреблению наркотических средств и распространению ВИЧ-инфекции"</t>
  </si>
  <si>
    <t>0310209200</t>
  </si>
  <si>
    <t>Мероприятия по профилактике потребления психоактивных веществ и противодействию распространения ВИЧ-инфекции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</si>
  <si>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</si>
  <si>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0220108400</t>
  </si>
  <si>
    <t>Популяризация внутреннего и въездного туризма, формирование положительного туристского имиджа</t>
  </si>
  <si>
    <t>0290000000</t>
  </si>
  <si>
    <t>Подпрограмма "Обеспечение реализации муниципальной программы "Развитие сферы культуры, туризма и молодежной политики Соликамского городского округа"</t>
  </si>
  <si>
    <t>0290100000</t>
  </si>
  <si>
    <t>0290102060</t>
  </si>
  <si>
    <t>0240000000</t>
  </si>
  <si>
    <t>Подпрограмма "Развитие молодежной политики в Соликамском городском округе"</t>
  </si>
  <si>
    <t>0240100000</t>
  </si>
  <si>
    <t>Основное мероприятие "Развитие условий для социального становления и самореализации молодежи на территории Соликамского городского округа"</t>
  </si>
  <si>
    <t>0240107700</t>
  </si>
  <si>
    <t>Мероприятия в сфере молодежной политики</t>
  </si>
  <si>
    <t>0290102070</t>
  </si>
  <si>
    <t>Предоставление услуг в сфере молодежной политики</t>
  </si>
  <si>
    <t>0230000000</t>
  </si>
  <si>
    <t>Подпрограмма "Сохранение объектов культурного наследия в Соликамском городском округе"</t>
  </si>
  <si>
    <t>0230100000</t>
  </si>
  <si>
    <t>02301SК190</t>
  </si>
  <si>
    <t>0290102090</t>
  </si>
  <si>
    <t>Предоставление услуги по культурно-досуговой деятельности</t>
  </si>
  <si>
    <t>0290102100</t>
  </si>
  <si>
    <t>Публичный показ музейных предметов, музейных коллекций</t>
  </si>
  <si>
    <t>0290102110</t>
  </si>
  <si>
    <t>Библиотечное, библиографическое и информационное обслуживание пользователей библиотеки</t>
  </si>
  <si>
    <t>0290108110</t>
  </si>
  <si>
    <t>Приобретение периодической, научной, учебно-методической, справочно-информационной и художественной литературы для инвалидов по зрению</t>
  </si>
  <si>
    <t>0290108120</t>
  </si>
  <si>
    <t>Приобретение периодической, научной, учебно-методической, справочно-информационной и художественной литературы и подписка для пополнения фондов</t>
  </si>
  <si>
    <t>0210108610</t>
  </si>
  <si>
    <t>Организация досуга населения</t>
  </si>
  <si>
    <t>0210108620</t>
  </si>
  <si>
    <t>Поддержка профессионального мастерства, развитие народных промыслов и ремёсел</t>
  </si>
  <si>
    <t>0290100040</t>
  </si>
  <si>
    <t>0290102130</t>
  </si>
  <si>
    <t>Предоставление услуг прочими учреждениями культуры</t>
  </si>
  <si>
    <t>0310300000</t>
  </si>
  <si>
    <t>Основное мероприятие "Формирование негативного отношения к употреблению алкоголя"</t>
  </si>
  <si>
    <t>0310309210</t>
  </si>
  <si>
    <t>Мероприятия по профилактике потребления алкоголя</t>
  </si>
  <si>
    <t>0910000000</t>
  </si>
  <si>
    <t>Подпрограмма "Обеспечение жильем молодых семей в Соликамском городском округе"</t>
  </si>
  <si>
    <t>0910100000</t>
  </si>
  <si>
    <t>Основное мероприятие "Муниципальная поддержка молодых семей в решении жилищной проблемы"</t>
  </si>
  <si>
    <t>09101L4970</t>
  </si>
  <si>
    <t>0690000000</t>
  </si>
  <si>
    <t>Подпрограмма "Обеспечение реализации муниципальной программы "Физическая культура и спорт Соликамского городского округа"</t>
  </si>
  <si>
    <t>0690100000</t>
  </si>
  <si>
    <t>0690102140</t>
  </si>
  <si>
    <t>0690107520</t>
  </si>
  <si>
    <t>Мероприятия по организации оздоровительной кампании детей и подростков</t>
  </si>
  <si>
    <t>0610200000</t>
  </si>
  <si>
    <t>Основное мероприятие "Развитие потребности в занятии физической культурой и массовым спортом"</t>
  </si>
  <si>
    <t>0610220070</t>
  </si>
  <si>
    <t>Стипендии главы городского округа - главы администрации Соликамского городского округа ведущим спортсменам</t>
  </si>
  <si>
    <t>0610109410</t>
  </si>
  <si>
    <t>Обеспечение населения спортивными сооружениями, исходя из нормативной потребности</t>
  </si>
  <si>
    <t>0610209400</t>
  </si>
  <si>
    <t>Мероприятия по физической культуре и спорту</t>
  </si>
  <si>
    <t>061P500000</t>
  </si>
  <si>
    <t>061P550810</t>
  </si>
  <si>
    <t>0690100040</t>
  </si>
  <si>
    <t>1090200000</t>
  </si>
  <si>
    <t>Основное мероприятие "Обеспечение сбалансированности и устойчивости бюджета Соликамского городского округа. Повышение качества управления муниципальными финансами"</t>
  </si>
  <si>
    <t>1090200040</t>
  </si>
  <si>
    <t>Обслуживание лицевых счетов органов государственной власти Пермского края, государственных краевых учреждений органами местного самоуправления Пермского края</t>
  </si>
  <si>
    <t>1090300080</t>
  </si>
  <si>
    <t>9200000980</t>
  </si>
  <si>
    <t>9200000990</t>
  </si>
  <si>
    <t>Условные расходы бюджета</t>
  </si>
  <si>
    <t>Наименование расходов</t>
  </si>
  <si>
    <t>1</t>
  </si>
  <si>
    <t>2</t>
  </si>
  <si>
    <t>4</t>
  </si>
  <si>
    <t>6</t>
  </si>
  <si>
    <t>ИТОГО РАСХОДОВ: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</si>
  <si>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местного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</si>
  <si>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местного бюджета) </t>
  </si>
  <si>
    <t>Разработка проектов межевания территории и проведение комплексных кадастровых работ (долевое участие местного бюджета)</t>
  </si>
  <si>
    <t xml:space="preserve">Предоставление услуг в сфере физической культуры и спорта, реализация мероприятий Всероссийского комплекса ГТО  </t>
  </si>
  <si>
    <t>Глава городского округа - глава администрации Соликамского городского округа</t>
  </si>
  <si>
    <t>Выплата материального стимулирования народным дружинникам за участие в охране общественного порядка  (долевое участие местного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</si>
  <si>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местного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</si>
  <si>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краевого бюджета) </t>
  </si>
  <si>
    <t>Выплата материального стимулирования народным дружинникам за участие в охране общественного порядка  (долевое участие краевого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</si>
  <si>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</si>
  <si>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краевого бюджета)</t>
  </si>
  <si>
    <t>Строительство (реконструкция) стадионов, межшкольных стадионов, спортивных площадок и иных спортивных объектов (долевое участие местного бюджета)</t>
  </si>
  <si>
    <t>Поддержка инновационных образовательных учреждений</t>
  </si>
  <si>
    <t>Предоставление  субсидий  бюджетным,  автономным  учреждениям и иным некоммерческим организациям</t>
  </si>
  <si>
    <t>0110107210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</si>
  <si>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местного бюджета)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</si>
  <si>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краевого бюджета)</t>
  </si>
  <si>
    <t>Основное мероприятие "Обеспечение земельных участков инфраструктурой"</t>
  </si>
  <si>
    <t>Разработка схем, проектирование и сооружение объектов  инженерной инфраструктуры</t>
  </si>
  <si>
    <t>0520200000</t>
  </si>
  <si>
    <t xml:space="preserve">0520205240 </t>
  </si>
  <si>
    <t>Основное мероприятие "Реализация федерального проекта "Спорт - норма жизни"</t>
  </si>
  <si>
    <t>Основное мероприятие "Усиление роли сферы культуры в повышении качества жизни горожан"</t>
  </si>
  <si>
    <t>Мероприятия по улучшению санитарного состояния территории Соликамского городского округа</t>
  </si>
  <si>
    <t>Образование комиссий по делам несовершеннолетних и защита их прав и организация их деятельности</t>
  </si>
  <si>
    <t>0840101310</t>
  </si>
  <si>
    <t xml:space="preserve">Развитие общественных инициатив, поддержка социально ориентированных некоммерческих организаций </t>
  </si>
  <si>
    <t>Основное мероприятие "Создание условий для повышения конкурентоспособности туристского рынка Соликамского городского округа"</t>
  </si>
  <si>
    <t>Обеспечение мероприятий по содержанию и ремонту жилищного фонда</t>
  </si>
  <si>
    <t>в том числе:</t>
  </si>
  <si>
    <t>Основное мероприятие "Реализация регионального проекта "Формирование комфортной городской среды"</t>
  </si>
  <si>
    <t>0920120120</t>
  </si>
  <si>
    <t>Единовременные денежные выплаты многодетным семьям, состоящим на учете по месту жительства в Соликамском городском округе, взамен предоставления земельного участка в собственность бесплатно</t>
  </si>
  <si>
    <t>Обеспечение мероприятий по расселению граждан из аварийного жилищного фонда</t>
  </si>
  <si>
    <t>08101SP080</t>
  </si>
  <si>
    <t>0410104260</t>
  </si>
  <si>
    <t>Основное мероприятие "Развитие и поддержка малого и среднего предпринимательства"</t>
  </si>
  <si>
    <t>целевая статья</t>
  </si>
  <si>
    <t>вид расходов</t>
  </si>
  <si>
    <t/>
  </si>
  <si>
    <t>Софинансирование проектов инициативного бюджетирования (долевое участие юридических и физических лиц)</t>
  </si>
  <si>
    <t>06101SФ130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</si>
  <si>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</si>
  <si>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местного бюджета)</t>
  </si>
  <si>
    <t>02101L4670</t>
  </si>
  <si>
    <t>0520600000</t>
  </si>
  <si>
    <t>92000SP310</t>
  </si>
  <si>
    <t>к решению Думы</t>
  </si>
  <si>
    <t>Соликамского городского округа</t>
  </si>
  <si>
    <t xml:space="preserve">Пенсии за выслугу лет лицам, замещавшим должности муниципальной службы и лицам, замещавшим муниципальные должности </t>
  </si>
  <si>
    <t>05401SЖ720</t>
  </si>
  <si>
    <t>08101SP060</t>
  </si>
  <si>
    <t xml:space="preserve">Резервный фонд администрации Соликамского городского округа  </t>
  </si>
  <si>
    <t>Ведомст венная класси фикация</t>
  </si>
  <si>
    <t>Бюджетная классификация</t>
  </si>
  <si>
    <t>раздел, подраздел</t>
  </si>
  <si>
    <t>3</t>
  </si>
  <si>
    <t>620</t>
  </si>
  <si>
    <t>Муниципальное казенное учреждение "Контрольно-счетная палата Соликамского городского округа"</t>
  </si>
  <si>
    <t>0100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</si>
  <si>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</si>
  <si>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</si>
  <si>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</si>
  <si>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</si>
  <si>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</si>
  <si>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</si>
  <si>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</si>
  <si>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</si>
  <si>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</si>
  <si>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621</t>
  </si>
  <si>
    <t>Дума Соликамского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</si>
  <si>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</si>
  <si>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</si>
  <si>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622</t>
  </si>
  <si>
    <t>Администрация Соликамского городского округа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</si>
  <si>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</si>
  <si>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</si>
  <si>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</si>
  <si>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</si>
  <si>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</si>
  <si>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0105</t>
  </si>
  <si>
    <t>Судебная система</t>
  </si>
  <si>
    <t>0111</t>
  </si>
  <si>
    <t>Резервные фонды</t>
  </si>
  <si>
    <r>
      <t xml:space="preserve">Софинансирование проектов инициативного бюджетирования (долевое участие местного бюджета)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i/>
        <sz val="12"/>
        <color rgb="FF0000FF"/>
        <rFont val="Times New Roman"/>
        <family val="1"/>
        <charset val="204"/>
      </rPr>
      <t/>
    </r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</si>
  <si>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</si>
  <si>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</si>
  <si>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</si>
  <si>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</si>
  <si>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</si>
  <si>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</si>
  <si>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</si>
  <si>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</si>
  <si>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</si>
  <si>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</si>
  <si>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</si>
  <si>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</si>
  <si>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Подпрограмма "Благоустройство Соликамского городского округа"</t>
  </si>
  <si>
    <t>0408</t>
  </si>
  <si>
    <t>Транспорт</t>
  </si>
  <si>
    <t>0409</t>
  </si>
  <si>
    <t>Дорожное хозяйство (дорожные фонды)</t>
  </si>
  <si>
    <t>Основное мероприятие "Ремонт и капитальный ремонт автомобильных дорог, транзитных объектов (транзитных мостов) и систем водоотвода"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</si>
  <si>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</si>
  <si>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</si>
  <si>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</si>
  <si>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</si>
  <si>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</si>
  <si>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</si>
  <si>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</si>
  <si>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</si>
  <si>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</si>
  <si>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</si>
  <si>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бюджета)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</si>
  <si>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</si>
  <si>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</si>
  <si>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</si>
  <si>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</si>
  <si>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0702</t>
  </si>
  <si>
    <t>0707</t>
  </si>
  <si>
    <t>Молодежная политика</t>
  </si>
  <si>
    <t>0709</t>
  </si>
  <si>
    <t>Другие вопросы в области образования</t>
  </si>
  <si>
    <t>0800</t>
  </si>
  <si>
    <t xml:space="preserve">Культура, кинематография 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</si>
  <si>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</si>
  <si>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</si>
  <si>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</si>
  <si>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</si>
  <si>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</si>
  <si>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</si>
  <si>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</si>
  <si>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</si>
  <si>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</si>
  <si>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</si>
  <si>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</si>
  <si>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</si>
  <si>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</si>
  <si>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</si>
  <si>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</si>
  <si>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</si>
  <si>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623</t>
  </si>
  <si>
    <t>Комитет по архитектуре и градостроительству администрации Соликамского городского округа</t>
  </si>
  <si>
    <t>624</t>
  </si>
  <si>
    <t>Управление имущественных отношений администрации Соликамского городского округа</t>
  </si>
  <si>
    <t>629</t>
  </si>
  <si>
    <t>Управление образования администрации Соликамского городского округа</t>
  </si>
  <si>
    <t>0701</t>
  </si>
  <si>
    <t>Дошкольное образование</t>
  </si>
  <si>
    <t>Общее образование</t>
  </si>
  <si>
    <t>0703</t>
  </si>
  <si>
    <t>Дополнительное образование детей</t>
  </si>
  <si>
    <t>631</t>
  </si>
  <si>
    <t>Управление культуры администрации Соликамского городского округа</t>
  </si>
  <si>
    <t>0801</t>
  </si>
  <si>
    <t>Культура</t>
  </si>
  <si>
    <t>Основное мероприятие "Сохранение и популяризация объектов культурного наследия"</t>
  </si>
  <si>
    <t>633</t>
  </si>
  <si>
    <t>Комитет по физической культуре и спорту администрации Соликамского городского округа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</si>
  <si>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</si>
  <si>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</si>
  <si>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</si>
  <si>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</si>
  <si>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670</t>
  </si>
  <si>
    <t>Финансовое управление администрации Соликамского городского округа</t>
  </si>
  <si>
    <t>Оснащение муниципальных образовательных организаций оборудованием, средствами обучения и воспитания</t>
  </si>
  <si>
    <t>109012У110</t>
  </si>
  <si>
    <t>Капитальный ремонт общего имущества в многоквартирных домах на территории Пермского края  (долевое участие местного бюджета)</t>
  </si>
  <si>
    <t>5</t>
  </si>
  <si>
    <t>Основное мероприятие "Сохранение и популяризация объектов культурного наследия "</t>
  </si>
  <si>
    <t>Подпрограмма "Благоустройство Соликамского городского округа "</t>
  </si>
  <si>
    <t>Основное мероприятие "Ремонт и капитальный ремонт автомобильных дорог, транзитных объектов (транзитных мостов) и систем водоотвода "</t>
  </si>
  <si>
    <t>Софинансирование проектов инициативного бюджетирования (долевое участие местного бюджета)</t>
  </si>
  <si>
    <t>Обеспечение жильем молодых семей в Соликамском городском округе (долевое участие местного бюджета)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</si>
  <si>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перевозок_</t>
  </si>
  <si>
    <t xml:space="preserve"> итого по муниципальным программам </t>
  </si>
  <si>
    <t xml:space="preserve">итого по непрограммным направлениям деятельности  </t>
  </si>
  <si>
    <t>тыс. руб.</t>
  </si>
  <si>
    <t>код группы, подгруппы, статьи и вида источников</t>
  </si>
  <si>
    <t xml:space="preserve">наименование  </t>
  </si>
  <si>
    <t>2024 год</t>
  </si>
  <si>
    <t>01 05 02 01 04 0000 510</t>
  </si>
  <si>
    <t>Увеличение прочих остатков денежных средств бюджетов городских округов</t>
  </si>
  <si>
    <t>01 05 02 01 04 0000 610</t>
  </si>
  <si>
    <t>Уменьшение прочих остатков денежных средств бюджетов городских округов</t>
  </si>
  <si>
    <t>итого источников внутреннего финансирования дефицита бюджета</t>
  </si>
  <si>
    <t>доходы</t>
  </si>
  <si>
    <t>расходы</t>
  </si>
  <si>
    <t>Дефицит</t>
  </si>
  <si>
    <t>2025 год</t>
  </si>
  <si>
    <t>Приложение 4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</si>
  <si>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</si>
  <si>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>Расходы на увеличение фонда оплаты труда работников муниципальных учреждений; на содержание вновь введенных в эксплуатацию муниципальных объектов и на иные мероприятия</t>
  </si>
  <si>
    <t>06102SФ320</t>
  </si>
  <si>
    <t>Реализация мероприятия "Умею плавать" (долевое участие местного бюджета)</t>
  </si>
  <si>
    <t>059022С460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</si>
  <si>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</si>
  <si>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 xml:space="preserve">Общее образование 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</si>
  <si>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федерального бюджета)</t>
  </si>
  <si>
    <t>0610140220</t>
  </si>
  <si>
    <t>Приведение в нормативное состояние муниципальных образовательных учреждений, реализующих программы дошкольного образования (в том числе разработка ПСД)</t>
  </si>
  <si>
    <t>0110107360</t>
  </si>
  <si>
    <t>Приведение в нормативное состояние муниципальных общеобразовательных учреждений (кроме долевого участия в ПРП)</t>
  </si>
  <si>
    <t>0210600000</t>
  </si>
  <si>
    <t>0210608320</t>
  </si>
  <si>
    <t xml:space="preserve">Приведение в нормативное состояние учреждений, подведомственных Управлению культуры </t>
  </si>
  <si>
    <t>051G100000</t>
  </si>
  <si>
    <t>051G152420</t>
  </si>
  <si>
    <t>0210108320</t>
  </si>
  <si>
    <t>Реализация мероприятий комплексных планов развития муниципальных образований территорий Верхнекамья (долевое участие краевого бюджета)</t>
  </si>
  <si>
    <t>Реализация мероприятий комплексных планов развития муниципальных образований территорий Верхнекамья (долевое участие местного бюджета)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</si>
  <si>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  </t>
  </si>
  <si>
    <t>Основное мероприятие "Региональный проект "Спорт - норма жизни"</t>
  </si>
  <si>
    <t>Основное мероприятие "Региональный проект "Чистая страна"</t>
  </si>
  <si>
    <t>0605</t>
  </si>
  <si>
    <t>Другие вопросы в области охраны окружающей среды</t>
  </si>
  <si>
    <t xml:space="preserve">Ликвидация несанкционированных свалок в границах городов и наиболее опасных объектов накопленного вреда окружающей среде (долевое участие местного бюджета)    </t>
  </si>
  <si>
    <t xml:space="preserve">Ликвидация несанкционированных свалок в границах городов и наиболее опасных объектов накопленного вреда окружающей среде (долевое участие краевого бюджета)    </t>
  </si>
  <si>
    <t xml:space="preserve">Ликвидация несанкционированных свалок в границах городов и наиболее опасных объектов накопленного вреда окружающей среде (долевое участие федерального бюджета)    </t>
  </si>
  <si>
    <t>019EВ00000</t>
  </si>
  <si>
    <t>019EВ51790</t>
  </si>
  <si>
    <t>Основное мероприятие "Региональный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</si>
  <si>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(долевое участие федерального бюджета)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</si>
  <si>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краевого бюджета)</t>
  </si>
  <si>
    <t>02901L5190</t>
  </si>
  <si>
    <t>Поддержка отрасли культуры - пополнение книжного фонда (долевое участие местного бюджета)</t>
  </si>
  <si>
    <t>0610109300</t>
  </si>
  <si>
    <t>Приведение в нормативное состояние учреждений спортивной направленности</t>
  </si>
  <si>
    <t>0310403330</t>
  </si>
  <si>
    <t>Муниципальная программа "Развитие  комплексной безопасности на территории Соликамского городского округа, развитие АПК "Безопасный город""</t>
  </si>
  <si>
    <t>Совершенствование системы АПС в образовательных учреждениях</t>
  </si>
  <si>
    <t>0320203370</t>
  </si>
  <si>
    <t>0320203340</t>
  </si>
  <si>
    <t>Ремонт эвакуационных лестниц в образовательных учреждениях</t>
  </si>
  <si>
    <t>Основное мероприятие "Профилактика терроризма"</t>
  </si>
  <si>
    <t>0310400000</t>
  </si>
  <si>
    <t>024EГ51160</t>
  </si>
  <si>
    <t>024EГ00000</t>
  </si>
  <si>
    <t>Реализация программы комплексного развития молодежной политики в регионах Российской Федерации "Регион для молодых"</t>
  </si>
  <si>
    <t>Основное мероприятие "Региональный проект "Развитие системы поддержки молодежи ("Молодежь России")"</t>
  </si>
  <si>
    <t>022J100000</t>
  </si>
  <si>
    <t>Основное мероприятие "Региональный проект "Развитие туристической инфраструктуры"</t>
  </si>
  <si>
    <t>Обеспечение мероприятий по модернизации систем коммунальной инфраструктуры (долевое участие местного бюджета)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</si>
  <si>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</si>
  <si>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Государственная поддержка организаций, входящих в систему спортивной подготовки  (долевое участие  краевого бюджета)</t>
  </si>
  <si>
    <t>Государственная поддержка организаций, входящих в систему спортивной подготовки  (долевое участие федерального бюджета)</t>
  </si>
  <si>
    <t>Приложение 2</t>
  </si>
  <si>
    <t>Источники внутреннего финансирования дефицита бюджета на 2024 год и плановый период 2025 и 2026 годов</t>
  </si>
  <si>
    <t>2026 год</t>
  </si>
  <si>
    <t>Ведомственная структура расходов на 2024 год и плановый период 2025 и 2026 годов</t>
  </si>
  <si>
    <t>тыс.руб.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</si>
  <si>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на 2024 год и плановый период 2025 и 2026 годов</t>
  </si>
  <si>
    <t>Обеспечение отдыха и оздоровления детей</t>
  </si>
  <si>
    <t>Разработка проектов межевания территории и проведение комплексных кадастровых работ (долевое участие краевого бюджета)</t>
  </si>
  <si>
    <t>Обеспечение мероприятий по модернизации систем коммунальной инфраструктуры (долевое участие краевого бюджета)</t>
  </si>
  <si>
    <t>Основное мероприятие "Реализация федерального проекта "Культурная среда""</t>
  </si>
  <si>
    <t>0107</t>
  </si>
  <si>
    <t xml:space="preserve">
Обеспечение проведения выборов и референдумов</t>
  </si>
  <si>
    <t>92000000960</t>
  </si>
  <si>
    <t>0530700000</t>
  </si>
  <si>
    <t>Реализация мероприятий по направлению "Наша улица" (долевое участие местного бюджета)</t>
  </si>
  <si>
    <t>05307SP430</t>
  </si>
  <si>
    <t>Основное мероприятие "Реализация Комплексного плана развития Соликамского городского округа"</t>
  </si>
  <si>
    <t>Реализация мероприятий, направленных на комплексное развитие сельских территорий (Современный облик сельских территорий)  (долевое участие местного бюджета)</t>
  </si>
  <si>
    <t>05206L5767</t>
  </si>
  <si>
    <t>Строительство канализационного коллектора в с.Половодово от ул.Пушкина до КНС в с.Половодово; 618513, Пермский край, Соликамский городской округ, с. Половодово</t>
  </si>
  <si>
    <t>Строительство водопровода по ул.Солнечная в с.Городище; 618510, Пермский край, Соликамский городской округ, с. Городище</t>
  </si>
  <si>
    <t>Строительство водопровода от ул.Набережная до детского сада в п.Черное; 618511, Пермский край, Соликамский городской округ, п. Черное</t>
  </si>
  <si>
    <t>0520700000</t>
  </si>
  <si>
    <t>Реализация мероприятий по направлению "Качественное водоснабжение"(долевое участие местного бюджета)</t>
  </si>
  <si>
    <t>05207SP410</t>
  </si>
  <si>
    <t>Реализация мероприятий по направлению "Качественное водоснабжение"(долевое участие краевого бюджета)</t>
  </si>
  <si>
    <t>Реализация мероприятий по направлению "Наша улица" (долевое участие краевого бюджета)</t>
  </si>
  <si>
    <t>05101SP310</t>
  </si>
  <si>
    <t>Обустройство и восстановление воинских захоронений, находящихся в государственной собственности (долевое участие местного бюджета)</t>
  </si>
  <si>
    <t>0110700000</t>
  </si>
  <si>
    <t>01107SP350</t>
  </si>
  <si>
    <t>01107SP400</t>
  </si>
  <si>
    <t xml:space="preserve">Реализация программы комплексного развития молодежной политики в регионах Российской Федерации "Регион для молодых" (долевое участие местного бюджета)    </t>
  </si>
  <si>
    <t xml:space="preserve"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    </t>
  </si>
  <si>
    <t>0110107350</t>
  </si>
  <si>
    <t>109012В230</t>
  </si>
  <si>
    <t>109012С150</t>
  </si>
  <si>
    <t>109022Я490</t>
  </si>
  <si>
    <t>031012У150</t>
  </si>
  <si>
    <t>Поддержка муниципальных программ формирования современной городской среды (долевое участие местного бюджета, без софинансирования из федерального бюджета)</t>
  </si>
  <si>
    <t>Поддержка муниципальных программ формирования современной городской среды  (долевое участие краевого бюджета, без софинансирования из федерального бюджета)</t>
  </si>
  <si>
    <t>Реализация программ формирования современной городской среды (долевое участие местного бюджета)</t>
  </si>
  <si>
    <t>Реализация программ формирования современной городской среды (долевое участие федерального бюджета)</t>
  </si>
  <si>
    <t>Реализация программ формирования современной городской среды (долевое участие краевого бюджета)</t>
  </si>
  <si>
    <t>0520209605</t>
  </si>
  <si>
    <t>0520209505</t>
  </si>
  <si>
    <t xml:space="preserve"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краевого бюджета)    </t>
  </si>
  <si>
    <t>Строительство (реконструкция) стадионов, межшкольных стадионов, спортивных площадок и иных спортивных объектов (долевое участие краевого бюджета)</t>
  </si>
  <si>
    <t>0210700000</t>
  </si>
  <si>
    <t>Реализация мероприятий по направлению "Культурная реновация"(долевое участие краевого бюджета)</t>
  </si>
  <si>
    <t>02107SP420</t>
  </si>
  <si>
    <t>Обустройство и восстановление воинских захоронений, находящихся в государственной собственности (долевое участие краевого бюджета)</t>
  </si>
  <si>
    <t>Проведение муниципальных выборов</t>
  </si>
  <si>
    <t>0407</t>
  </si>
  <si>
    <t>Лесное хозяйство</t>
  </si>
  <si>
    <t>Основное мероприятие "Создание эффективной системы пожарной безопасности"</t>
  </si>
  <si>
    <t>0603</t>
  </si>
  <si>
    <t>Охрана объектов растительного и животного мира и среды их обитания</t>
  </si>
  <si>
    <t>01101L7500</t>
  </si>
  <si>
    <t>02201SЦ200</t>
  </si>
  <si>
    <t>Мероприятия по созданию объектов туристской инфраструктуры</t>
  </si>
  <si>
    <t>02401SН220</t>
  </si>
  <si>
    <t>Реализация мероприятий в сфере молодежной политики (долевое участие местного бюджета)</t>
  </si>
  <si>
    <t>Закупка товаров, работ и услуг для государственных (муниципальных) нужд</t>
  </si>
  <si>
    <t>02301L2990</t>
  </si>
  <si>
    <t>Развитие сети учреждений культурно-досугового типа (построение (реконструкция) и (или) капитальный ремонт культурно-досуговых организаций в сельской местности) (долевое участие местного бюджета)</t>
  </si>
  <si>
    <t>Реализация мероприятий по направлению "Культурная реновация"(долевое участие местного бюджета)</t>
  </si>
  <si>
    <t>02106L5767</t>
  </si>
  <si>
    <t>1101</t>
  </si>
  <si>
    <t>Реализация мероприятий с участием средств самообложения граждан (долевое участие юридических и физических лиц)</t>
  </si>
  <si>
    <t xml:space="preserve">Реализация мероприятий с участием средств самообложения граждан (долевое участие краевого бюджета)    </t>
  </si>
  <si>
    <t>0530204520</t>
  </si>
  <si>
    <t>Капитальный ремонт, ремонт автомобильных дорог и искусственных сооружений на них в Соликамском городском округе</t>
  </si>
  <si>
    <t>Основное мероприятие "Создание условий для повышения конкурентоспособности туристского рынка города Соликамска"</t>
  </si>
  <si>
    <t>0220108500</t>
  </si>
  <si>
    <t>Реализация мероприятий по модернизации школьных систем образования (долевое участие местного бюджета)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</si>
  <si>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</si>
  <si>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>Физическая культура</t>
  </si>
  <si>
    <t>05103SP310</t>
  </si>
  <si>
    <t>Реализация мероприятий по направлению "Качественное водоснабжение" (долевое участие краевого бюджета)</t>
  </si>
  <si>
    <t>Реализация мероприятий по направлению "Качественное водоснабжение" (долевое участие местного бюджета)</t>
  </si>
  <si>
    <t>Реализация мероприятий по направлению "Школьный двор" (долевое участие местного бюджета)</t>
  </si>
  <si>
    <t>Реализация мероприятий по направлению "Школьный двор" (долевое участие краевого бюджета)</t>
  </si>
  <si>
    <t>Реализация мероприятий по направлению "Школьная остановка" (долевое участие местного бюджета)</t>
  </si>
  <si>
    <t>Реализация мероприятий по направлению "Школьная остановка" (долевое участие краевого бюджета)</t>
  </si>
  <si>
    <t>Государственная поддержка отрасли культуры (оснащение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материалами) (долевое участие местного бюджета)</t>
  </si>
  <si>
    <t>Государственная поддержка отрасли культуры (оснащение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материалами)  (долевое участие местного бюджета)</t>
  </si>
  <si>
    <t>Развитие сети учреждений культурно-досугового типа (построение (реконструкция) и (или) капитальный ремонт культурно-досуговых организаций в сельской местности) (долевое участие федерального и краевого бюджетов)</t>
  </si>
  <si>
    <t>Развитие сети учреждений культурно-досугового типа (построение (реконструкция) и (или) капитальный ремонт культурно-досуговых организаций в сельской местности)  (долевое участие федерального и краевого бюджетов)</t>
  </si>
  <si>
    <t>Реализация мероприятий по направлению "Культурная реновация" (долевое участие местного бюджета)</t>
  </si>
  <si>
    <t>Реализация мероприятий по направлению "Культурная реновация" (долевое участие краевого бюджета)</t>
  </si>
  <si>
    <t>7</t>
  </si>
  <si>
    <t>8</t>
  </si>
  <si>
    <t>МБТ</t>
  </si>
  <si>
    <t>МБ</t>
  </si>
  <si>
    <t>Дфц</t>
  </si>
  <si>
    <t>Установка, обслуживание и совершенствование систем видеонаблюдения на территории городского округа</t>
  </si>
  <si>
    <r>
      <t xml:space="preserve">Реализация мероприятий с участием средств самообложения граждан (долевое участие краевого бюджета) </t>
    </r>
    <r>
      <rPr>
        <b/>
        <i/>
        <sz val="12"/>
        <rFont val="Times New Roman"/>
        <family val="1"/>
        <charset val="204"/>
      </rPr>
      <t xml:space="preserve">   </t>
    </r>
  </si>
  <si>
    <t>Формирование имиджа и бренда Соликамского городского округа</t>
  </si>
  <si>
    <t>Обеспечение жильем молодых семей (долевое участие местного бюджета)</t>
  </si>
  <si>
    <t>изменения</t>
  </si>
  <si>
    <t>054012С080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</si>
  <si>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</si>
  <si>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Строительство спортивно-оздоровительного комплекса, расположенного в г. Соликамске Пермского края (в том числе разработка ПСД)</t>
  </si>
  <si>
    <t>019022С170</t>
  </si>
  <si>
    <t xml:space="preserve">01101SH540 </t>
  </si>
  <si>
    <t>Содержание детского технопарка "Кванториум" и мобильного технопарка "Кванториум" (долевое участие местного бюджета)</t>
  </si>
  <si>
    <t xml:space="preserve">Реализация мероприятий комплексных планов развития муниципальных образований территорий Верхнекамья (долевое участие краевого бюджета)    </t>
  </si>
  <si>
    <t xml:space="preserve">2024 год                         (1 чтение)                         </t>
  </si>
  <si>
    <t xml:space="preserve">2025 год                         (1 чтение)                         </t>
  </si>
  <si>
    <t xml:space="preserve">2026 год                       (1 чтение)                      </t>
  </si>
  <si>
    <t>в т.ч. - изменения за счет МЕСТНОГО (РАСХОДЫ по КВСР)</t>
  </si>
  <si>
    <t>проверка =  изм. ВСЕГО РАСХОДЫ - изм. Дх по МБТ</t>
  </si>
  <si>
    <t xml:space="preserve">2026 год                       (1 чтение)                    </t>
  </si>
  <si>
    <t xml:space="preserve">2025 год                            (1 чтение)                    </t>
  </si>
  <si>
    <t xml:space="preserve">2024 год                        (1 чтение)                          </t>
  </si>
  <si>
    <t>021A100000</t>
  </si>
  <si>
    <t>021A155131</t>
  </si>
  <si>
    <t>021A155194</t>
  </si>
  <si>
    <t>Разработка схем, проектирование и сооружение объектов инженерной инфраструктуры</t>
  </si>
  <si>
    <t>4 а</t>
  </si>
  <si>
    <t>4 б</t>
  </si>
  <si>
    <t>5 а</t>
  </si>
  <si>
    <t>5 б</t>
  </si>
  <si>
    <t xml:space="preserve">2024 год                                      </t>
  </si>
  <si>
    <t xml:space="preserve">2025 год                                              </t>
  </si>
  <si>
    <t xml:space="preserve">2026 год                                            </t>
  </si>
  <si>
    <t>6 а</t>
  </si>
  <si>
    <t>6 б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</si>
  <si>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</t>
  </si>
  <si>
    <t xml:space="preserve">2024 год                                           </t>
  </si>
  <si>
    <t>7 а</t>
  </si>
  <si>
    <t>7 б</t>
  </si>
  <si>
    <t>8 а</t>
  </si>
  <si>
    <t>8 б</t>
  </si>
  <si>
    <t xml:space="preserve">от   .  .2024 № </t>
  </si>
  <si>
    <t xml:space="preserve">2025 год                                           </t>
  </si>
  <si>
    <t xml:space="preserve">2026 год                                           </t>
  </si>
  <si>
    <t>Субвенции, Субсидии, иные МБТ</t>
  </si>
  <si>
    <t>Изменения</t>
  </si>
  <si>
    <t xml:space="preserve">2024 год (реш.ДСГО 08.12.23 № 391)                                                          </t>
  </si>
  <si>
    <t xml:space="preserve">2025 год (реш.ДСГО 08.12.23 № 391)                                               </t>
  </si>
  <si>
    <t xml:space="preserve">2026 год (реш.ДСГО 08.12.23 № 391)                                               </t>
  </si>
  <si>
    <t>9200000950</t>
  </si>
  <si>
    <t>Расходы на исполнение решений судов, вступивших в законную силу</t>
  </si>
  <si>
    <t>05301SP310</t>
  </si>
  <si>
    <t>Софинансирование проектов инициативного бюджетирования (долевое участие краевого бюджета)</t>
  </si>
  <si>
    <t>022J155580</t>
  </si>
  <si>
    <t>Единая субсидия на достижение показателей государственной программы Российской Федерации "Развитие туризма" (долевое участие местного бюджета)</t>
  </si>
  <si>
    <t>0510305310</t>
  </si>
  <si>
    <t>Реализация муниципальной адресной программы Соликамского городского округа "Формирование современной городской среды" (кроме долевого участия)</t>
  </si>
  <si>
    <t>01101SP310</t>
  </si>
  <si>
    <t>02401SP310</t>
  </si>
  <si>
    <t>Основное мероприятие "Развитие взаимодействия органов местного самоуправления с гражданским обществом"</t>
  </si>
  <si>
    <t>06101SP310</t>
  </si>
  <si>
    <t>Универсальная спортивная площадка с искусственным покрытием межшкольного стадиона с. Городище</t>
  </si>
  <si>
    <t xml:space="preserve">Софинансирование проектов инициативного бюджетирования (долевое участие краевого бюджета)    </t>
  </si>
  <si>
    <t>02101SР040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</si>
  <si>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 местного бюджета)</t>
  </si>
  <si>
    <t>остатки ПК и ФБ на счетах АУ. БУ</t>
  </si>
  <si>
    <t>0240101160</t>
  </si>
  <si>
    <t>09201SС240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</si>
  <si>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местного бюджета)</t>
  </si>
  <si>
    <t>Выявление, сопровождение и поддержка одаренных детей и повышение мотивационной активности обучающихся</t>
  </si>
  <si>
    <t>05202SЖ200</t>
  </si>
  <si>
    <t>Обеспечение мероприятий по модернизации систем коммунальной инфраструктуры (без финансовой поддержки за счет средств публично-правовой компании «Фонд развития территорий»)</t>
  </si>
  <si>
    <t>0110600000</t>
  </si>
  <si>
    <t>0110607350</t>
  </si>
  <si>
    <t>Реализация государственной программы "Комплексное развитие сельских территорий"</t>
  </si>
  <si>
    <t>0110607360</t>
  </si>
  <si>
    <t>Приведение в нормативное состояние муниципальных общеобразовательных учреждений (в том числе разработка ПСД)</t>
  </si>
  <si>
    <t>Проезд учащихся (доп. ЭК 5…..)</t>
  </si>
  <si>
    <t>0190200720</t>
  </si>
  <si>
    <t>4а</t>
  </si>
  <si>
    <t>5а</t>
  </si>
  <si>
    <t>6а</t>
  </si>
  <si>
    <t xml:space="preserve">2026 год                                              </t>
  </si>
  <si>
    <t>9200000960</t>
  </si>
  <si>
    <t>Прочие изменения в роспись (РГ, ЭС)</t>
  </si>
  <si>
    <t>ЭС от 11.04.2024</t>
  </si>
  <si>
    <t>резервный фонд Админ</t>
  </si>
  <si>
    <t>Масленица (доп ЭК 5…..)</t>
  </si>
  <si>
    <t>Выплаты врачам (доп. Эк 5…).</t>
  </si>
  <si>
    <t>остатки МБ</t>
  </si>
  <si>
    <t>переходящие МК (с МАУ, МБУ)</t>
  </si>
  <si>
    <t>малокомплектные школы (Единая субвенция)</t>
  </si>
  <si>
    <t>Приложение 3</t>
  </si>
  <si>
    <t>обязательства (контракты, соглашения, договоры) со сроком завершения в 2024 г.</t>
  </si>
  <si>
    <t>Регион для молодых (переходящие)</t>
  </si>
  <si>
    <t>Полигон ТБО (переходящие)</t>
  </si>
  <si>
    <t>Приложение 1</t>
  </si>
  <si>
    <t>к пояснительной записке</t>
  </si>
  <si>
    <t xml:space="preserve">от   .  .     № </t>
  </si>
  <si>
    <t>Распределение доходов  бюджета по кодам поступлений в бюджет  (группам, подгруппам, статьям, подстатьям и элементам классификации доходов бюджета) на 2024 год и плановый период 2025 и 2026 годов</t>
  </si>
  <si>
    <t>(отдельные изменения)</t>
  </si>
  <si>
    <t xml:space="preserve"> Коды поступлений               в бюджет</t>
  </si>
  <si>
    <t xml:space="preserve"> Наименование групп, подгрупп, статей, подстатей и элементов классификации доходов </t>
  </si>
  <si>
    <t xml:space="preserve"> 2022 год                                  (проект решения Думы СГО от 27.04.2022)</t>
  </si>
  <si>
    <t xml:space="preserve"> 2024 год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</si>
  <si>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</si>
  <si>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</si>
  <si>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</si>
  <si>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</si>
  <si>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</si>
  <si>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</si>
  <si>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2 03 00000 00 0000 150</t>
  </si>
  <si>
    <t>БЕЗВОЗМЕЗДНЫЕ ПОСТУПЛЕНИЯ ОТ ГОСУДАРСТВЕННЫХ (МУНИЦИПАЛЬНЫХ) ОРГАНИЗАЦИЙ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</si>
  <si>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</si>
  <si>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</si>
  <si>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>2 07 00000 00 0000 150</t>
  </si>
  <si>
    <t>ПРОЧИЕ БЕЗВОЗМЕЗДНЫЕ ПОСТУПЛЕНИЯ</t>
  </si>
  <si>
    <t>2 07 04050 04 0000 150</t>
  </si>
  <si>
    <t>Прочие безвозмездные поступления в бюджеты городских округов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</si>
  <si>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</si>
  <si>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</si>
  <si>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</si>
  <si>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</si>
  <si>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</si>
  <si>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</si>
  <si>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</si>
  <si>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</si>
  <si>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</si>
  <si>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</si>
  <si>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</si>
  <si>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Единая субвенция в малокомплектные образовательные учреждения (остатки 2023 г.)</t>
  </si>
  <si>
    <t xml:space="preserve">Реализация программы комплексного развития молодежной политики в регионах Российской Федерации "Регион для молодых" (остатки 2023 года)    </t>
  </si>
  <si>
    <t>Мероприятия по улучшению санитарного и экологического состояния территории (в том числе остатки 2023 года)</t>
  </si>
  <si>
    <r>
      <t xml:space="preserve">Софинансирование проектов инициативного бюджетирования (долевое участие краевого бюджета) </t>
    </r>
    <r>
      <rPr>
        <b/>
        <i/>
        <sz val="12"/>
        <rFont val="Times New Roman"/>
        <family val="1"/>
        <charset val="204"/>
      </rPr>
      <t xml:space="preserve">   </t>
    </r>
  </si>
  <si>
    <t>Мероприятия по созданию объектов туристской инфраструктуры (долевое участие местного бюджета)</t>
  </si>
  <si>
    <t>остатки ПК и ФБ и МБ на счетах АУ. БУ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</si>
</sst>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?"/>
    <numFmt numFmtId="166" formatCode="#,##0.0"/>
    <numFmt numFmtId="167" formatCode="#,##0.000"/>
    <numFmt numFmtId="168" formatCode="#,##0.00000"/>
    <numFmt numFmtId="169" formatCode="dd/mm/yyyy\ hh:mm"/>
    <numFmt numFmtId="170" formatCode="0.000%"/>
    <numFmt numFmtId="171" formatCode="0.0"/>
    <numFmt numFmtId="172" formatCode="#,##0.0000"/>
  </numFmts>
  <fonts count="3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rgb="FFC00000"/>
      <name val="Times New Roman"/>
      <family val="1"/>
      <charset val="204"/>
    </font>
    <font>
      <b/>
      <sz val="10.5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4" fillId="0" borderId="0"/>
    <xf numFmtId="0" fontId="7" fillId="0" borderId="0"/>
    <xf numFmtId="0" fontId="8" fillId="0" borderId="0"/>
    <xf numFmtId="164" fontId="7" fillId="0" borderId="0" applyFont="0" applyFill="0" applyBorder="0" applyAlignment="0" applyProtection="0"/>
    <xf numFmtId="0" fontId="4" fillId="0" borderId="0"/>
    <xf numFmtId="164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9" fontId="22" fillId="0" borderId="0" applyFont="0" applyFill="0" applyBorder="0" applyAlignment="0" applyProtection="0"/>
    <xf numFmtId="0" fontId="1" fillId="0" borderId="0"/>
  </cellStyleXfs>
  <cellXfs count="197">
    <xf numFmtId="0" fontId="0" fillId="0" borderId="0" xfId="0"/>
    <xf numFmtId="170" fontId="23" fillId="0" borderId="0" xfId="12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justify" vertical="center"/>
    </xf>
    <xf numFmtId="0" fontId="3" fillId="0" borderId="0" xfId="2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vertical="center"/>
    </xf>
    <xf numFmtId="169" fontId="2" fillId="0" borderId="0" xfId="0" applyNumberFormat="1" applyFont="1" applyFill="1" applyAlignment="1">
      <alignment horizontal="justify" vertical="center"/>
    </xf>
    <xf numFmtId="0" fontId="13" fillId="0" borderId="7" xfId="0" applyFont="1" applyFill="1" applyBorder="1" applyAlignment="1">
      <alignment vertical="center" wrapText="1"/>
    </xf>
    <xf numFmtId="0" fontId="14" fillId="0" borderId="7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49" fontId="5" fillId="0" borderId="2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justify" vertical="center" wrapText="1"/>
    </xf>
    <xf numFmtId="166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166" fontId="2" fillId="0" borderId="1" xfId="1" applyNumberFormat="1" applyFont="1" applyFill="1" applyBorder="1" applyAlignment="1">
      <alignment horizontal="right" vertical="center" wrapText="1"/>
    </xf>
    <xf numFmtId="166" fontId="3" fillId="0" borderId="1" xfId="1" applyNumberFormat="1" applyFont="1" applyFill="1" applyBorder="1" applyAlignment="1">
      <alignment horizontal="righ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justify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justify" vertical="center" wrapText="1"/>
    </xf>
    <xf numFmtId="166" fontId="3" fillId="0" borderId="1" xfId="0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horizontal="justify" vertical="center" wrapText="1"/>
    </xf>
    <xf numFmtId="165" fontId="2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166" fontId="2" fillId="0" borderId="5" xfId="1" applyNumberFormat="1" applyFont="1" applyFill="1" applyBorder="1" applyAlignment="1">
      <alignment horizontal="right" vertical="center" wrapText="1"/>
    </xf>
    <xf numFmtId="166" fontId="3" fillId="0" borderId="5" xfId="1" applyNumberFormat="1" applyFont="1" applyFill="1" applyBorder="1" applyAlignment="1">
      <alignment horizontal="righ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166" fontId="2" fillId="0" borderId="5" xfId="0" applyNumberFormat="1" applyFont="1" applyFill="1" applyBorder="1" applyAlignment="1">
      <alignment horizontal="right" vertical="center" wrapText="1"/>
    </xf>
    <xf numFmtId="49" fontId="2" fillId="0" borderId="16" xfId="0" applyNumberFormat="1" applyFont="1" applyFill="1" applyBorder="1" applyAlignment="1">
      <alignment horizontal="left" vertical="center" wrapText="1"/>
    </xf>
    <xf numFmtId="167" fontId="3" fillId="0" borderId="1" xfId="1" applyNumberFormat="1" applyFont="1" applyFill="1" applyBorder="1" applyAlignment="1">
      <alignment horizontal="right" vertical="center" wrapText="1"/>
    </xf>
    <xf numFmtId="0" fontId="28" fillId="0" borderId="1" xfId="1" applyFont="1" applyFill="1" applyBorder="1" applyAlignment="1">
      <alignment horizontal="justify" vertical="center" wrapText="1"/>
    </xf>
    <xf numFmtId="168" fontId="3" fillId="0" borderId="1" xfId="1" applyNumberFormat="1" applyFont="1" applyFill="1" applyBorder="1" applyAlignment="1">
      <alignment horizontal="right" vertical="center" wrapText="1"/>
    </xf>
    <xf numFmtId="49" fontId="28" fillId="0" borderId="1" xfId="1" applyNumberFormat="1" applyFont="1" applyFill="1" applyBorder="1" applyAlignment="1">
      <alignment horizontal="justify" vertical="center" wrapText="1"/>
    </xf>
    <xf numFmtId="168" fontId="3" fillId="0" borderId="1" xfId="0" applyNumberFormat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horizontal="justify" vertical="center" wrapText="1"/>
    </xf>
    <xf numFmtId="4" fontId="3" fillId="0" borderId="1" xfId="1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6" fillId="0" borderId="1" xfId="1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justify" vertical="center" wrapText="1"/>
    </xf>
    <xf numFmtId="166" fontId="2" fillId="0" borderId="1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justify" vertical="center"/>
    </xf>
    <xf numFmtId="166" fontId="4" fillId="0" borderId="0" xfId="0" applyNumberFormat="1" applyFont="1" applyFill="1" applyAlignment="1">
      <alignment vertical="center"/>
    </xf>
    <xf numFmtId="168" fontId="4" fillId="0" borderId="0" xfId="0" applyNumberFormat="1" applyFont="1" applyFill="1" applyAlignment="1">
      <alignment vertical="center"/>
    </xf>
    <xf numFmtId="0" fontId="3" fillId="0" borderId="0" xfId="1" applyFont="1" applyFill="1" applyAlignment="1">
      <alignment horizontal="justify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6" fillId="0" borderId="0" xfId="1" applyFont="1" applyFill="1" applyAlignment="1">
      <alignment vertical="center"/>
    </xf>
    <xf numFmtId="0" fontId="2" fillId="0" borderId="1" xfId="2" applyFont="1" applyFill="1" applyBorder="1" applyAlignment="1">
      <alignment horizontal="justify" vertical="center" wrapText="1"/>
    </xf>
    <xf numFmtId="49" fontId="2" fillId="0" borderId="1" xfId="1" applyNumberFormat="1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justify" vertical="top" wrapText="1"/>
    </xf>
    <xf numFmtId="0" fontId="11" fillId="0" borderId="0" xfId="1" applyFont="1" applyFill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/>
    </xf>
    <xf numFmtId="49" fontId="2" fillId="0" borderId="1" xfId="2" applyNumberFormat="1" applyFont="1" applyFill="1" applyBorder="1" applyAlignment="1">
      <alignment horizontal="justify" vertical="center" wrapText="1"/>
    </xf>
    <xf numFmtId="166" fontId="2" fillId="0" borderId="1" xfId="1" applyNumberFormat="1" applyFont="1" applyFill="1" applyBorder="1" applyAlignment="1">
      <alignment horizontal="right" vertical="center"/>
    </xf>
    <xf numFmtId="0" fontId="7" fillId="0" borderId="0" xfId="11" applyFill="1" applyAlignment="1">
      <alignment vertical="center"/>
    </xf>
    <xf numFmtId="0" fontId="17" fillId="0" borderId="0" xfId="11" applyFont="1" applyFill="1" applyAlignment="1">
      <alignment vertical="center"/>
    </xf>
    <xf numFmtId="0" fontId="18" fillId="0" borderId="0" xfId="0" applyFont="1" applyFill="1" applyAlignment="1">
      <alignment horizontal="right" vertical="center"/>
    </xf>
    <xf numFmtId="0" fontId="20" fillId="0" borderId="0" xfId="11" applyFont="1" applyFill="1" applyAlignment="1">
      <alignment vertical="center"/>
    </xf>
    <xf numFmtId="0" fontId="15" fillId="0" borderId="0" xfId="11" applyFont="1" applyFill="1" applyAlignment="1">
      <alignment vertical="center"/>
    </xf>
    <xf numFmtId="0" fontId="27" fillId="0" borderId="0" xfId="1" applyFont="1" applyFill="1" applyAlignment="1">
      <alignment vertical="center" wrapText="1"/>
    </xf>
    <xf numFmtId="0" fontId="21" fillId="0" borderId="7" xfId="0" applyFont="1" applyFill="1" applyBorder="1" applyAlignment="1">
      <alignment wrapText="1"/>
    </xf>
    <xf numFmtId="0" fontId="2" fillId="0" borderId="1" xfId="1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/>
    </xf>
    <xf numFmtId="49" fontId="15" fillId="0" borderId="8" xfId="11" applyNumberFormat="1" applyFont="1" applyFill="1" applyBorder="1" applyAlignment="1">
      <alignment horizontal="center" vertical="center"/>
    </xf>
    <xf numFmtId="0" fontId="15" fillId="0" borderId="9" xfId="11" applyFont="1" applyFill="1" applyBorder="1" applyAlignment="1">
      <alignment horizontal="left" vertical="center"/>
    </xf>
    <xf numFmtId="166" fontId="15" fillId="0" borderId="9" xfId="11" applyNumberFormat="1" applyFont="1" applyFill="1" applyBorder="1" applyAlignment="1">
      <alignment vertical="center"/>
    </xf>
    <xf numFmtId="0" fontId="3" fillId="0" borderId="9" xfId="11" applyFont="1" applyFill="1" applyBorder="1" applyAlignment="1">
      <alignment vertical="center" wrapText="1"/>
    </xf>
    <xf numFmtId="0" fontId="3" fillId="0" borderId="9" xfId="11" applyFont="1" applyFill="1" applyBorder="1" applyAlignment="1">
      <alignment horizontal="justify" wrapText="1"/>
    </xf>
    <xf numFmtId="166" fontId="3" fillId="0" borderId="9" xfId="11" applyNumberFormat="1" applyFont="1" applyFill="1" applyBorder="1" applyAlignment="1">
      <alignment horizontal="center" wrapText="1"/>
    </xf>
    <xf numFmtId="0" fontId="3" fillId="0" borderId="10" xfId="11" applyFont="1" applyFill="1" applyBorder="1" applyAlignment="1">
      <alignment vertical="center" wrapText="1"/>
    </xf>
    <xf numFmtId="0" fontId="3" fillId="0" borderId="2" xfId="11" applyFont="1" applyFill="1" applyBorder="1" applyAlignment="1">
      <alignment horizontal="justify" wrapText="1"/>
    </xf>
    <xf numFmtId="166" fontId="3" fillId="0" borderId="11" xfId="11" applyNumberFormat="1" applyFont="1" applyFill="1" applyBorder="1" applyAlignment="1">
      <alignment horizontal="center" wrapText="1"/>
    </xf>
    <xf numFmtId="166" fontId="3" fillId="0" borderId="2" xfId="11" applyNumberFormat="1" applyFont="1" applyFill="1" applyBorder="1" applyAlignment="1">
      <alignment horizontal="center" wrapText="1"/>
    </xf>
    <xf numFmtId="166" fontId="3" fillId="0" borderId="12" xfId="11" applyNumberFormat="1" applyFont="1" applyFill="1" applyBorder="1" applyAlignment="1">
      <alignment horizontal="center" wrapText="1"/>
    </xf>
    <xf numFmtId="0" fontId="3" fillId="0" borderId="8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justify" wrapText="1"/>
    </xf>
    <xf numFmtId="166" fontId="3" fillId="0" borderId="0" xfId="11" applyNumberFormat="1" applyFont="1" applyFill="1" applyAlignment="1">
      <alignment horizontal="center" wrapText="1"/>
    </xf>
    <xf numFmtId="166" fontId="3" fillId="0" borderId="13" xfId="11" applyNumberFormat="1" applyFont="1" applyFill="1" applyBorder="1" applyAlignment="1">
      <alignment horizontal="center" wrapText="1"/>
    </xf>
    <xf numFmtId="0" fontId="3" fillId="0" borderId="14" xfId="0" applyFont="1" applyFill="1" applyBorder="1" applyAlignment="1">
      <alignment wrapText="1"/>
    </xf>
    <xf numFmtId="0" fontId="3" fillId="0" borderId="6" xfId="0" applyFont="1" applyFill="1" applyBorder="1" applyAlignment="1">
      <alignment horizontal="justify" wrapText="1"/>
    </xf>
    <xf numFmtId="166" fontId="3" fillId="0" borderId="7" xfId="11" applyNumberFormat="1" applyFont="1" applyFill="1" applyBorder="1" applyAlignment="1">
      <alignment horizontal="center" wrapText="1"/>
    </xf>
    <xf numFmtId="166" fontId="3" fillId="0" borderId="6" xfId="11" applyNumberFormat="1" applyFont="1" applyFill="1" applyBorder="1" applyAlignment="1">
      <alignment horizontal="center" wrapText="1"/>
    </xf>
    <xf numFmtId="166" fontId="3" fillId="0" borderId="15" xfId="11" applyNumberFormat="1" applyFont="1" applyFill="1" applyBorder="1" applyAlignment="1">
      <alignment horizontal="center" wrapText="1"/>
    </xf>
    <xf numFmtId="0" fontId="21" fillId="0" borderId="0" xfId="11" applyFont="1" applyFill="1" applyAlignment="1">
      <alignment horizontal="right" vertical="center"/>
    </xf>
    <xf numFmtId="166" fontId="0" fillId="0" borderId="0" xfId="0" applyNumberFormat="1" applyFill="1"/>
    <xf numFmtId="166" fontId="7" fillId="0" borderId="0" xfId="11" applyNumberFormat="1" applyFill="1" applyAlignment="1">
      <alignment vertical="center"/>
    </xf>
    <xf numFmtId="168" fontId="26" fillId="0" borderId="0" xfId="0" applyNumberFormat="1" applyFont="1" applyFill="1"/>
    <xf numFmtId="0" fontId="25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1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justify" wrapText="1"/>
    </xf>
    <xf numFmtId="49" fontId="3" fillId="0" borderId="1" xfId="1" applyNumberFormat="1" applyFont="1" applyFill="1" applyBorder="1" applyAlignment="1" applyProtection="1">
      <alignment horizontal="justify" wrapText="1"/>
    </xf>
    <xf numFmtId="0" fontId="2" fillId="0" borderId="1" xfId="0" applyNumberFormat="1" applyFont="1" applyFill="1" applyBorder="1" applyAlignment="1">
      <alignment horizontal="justify" wrapText="1"/>
    </xf>
    <xf numFmtId="49" fontId="3" fillId="0" borderId="1" xfId="0" applyNumberFormat="1" applyFont="1" applyFill="1" applyBorder="1" applyAlignment="1" applyProtection="1">
      <alignment horizontal="justify" wrapText="1"/>
    </xf>
    <xf numFmtId="49" fontId="2" fillId="0" borderId="1" xfId="0" applyNumberFormat="1" applyFont="1" applyFill="1" applyBorder="1" applyAlignment="1" applyProtection="1">
      <alignment horizontal="justify" wrapText="1"/>
    </xf>
    <xf numFmtId="49" fontId="2" fillId="0" borderId="1" xfId="1" applyNumberFormat="1" applyFont="1" applyFill="1" applyBorder="1" applyAlignment="1">
      <alignment horizontal="justify" wrapText="1"/>
    </xf>
    <xf numFmtId="0" fontId="2" fillId="0" borderId="1" xfId="1" applyNumberFormat="1" applyFont="1" applyFill="1" applyBorder="1" applyAlignment="1">
      <alignment horizontal="justify" wrapText="1"/>
    </xf>
    <xf numFmtId="0" fontId="3" fillId="0" borderId="1" xfId="0" applyNumberFormat="1" applyFont="1" applyFill="1" applyBorder="1" applyAlignment="1">
      <alignment horizontal="justify" wrapText="1"/>
    </xf>
    <xf numFmtId="172" fontId="3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justify" wrapText="1"/>
    </xf>
    <xf numFmtId="0" fontId="3" fillId="0" borderId="0" xfId="0" applyFont="1" applyFill="1" applyAlignment="1">
      <alignment horizontal="left" vertical="center"/>
    </xf>
    <xf numFmtId="49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 wrapText="1"/>
    </xf>
    <xf numFmtId="0" fontId="24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left" vertical="center"/>
    </xf>
    <xf numFmtId="49" fontId="2" fillId="0" borderId="4" xfId="1" applyNumberFormat="1" applyFont="1" applyFill="1" applyBorder="1" applyAlignment="1">
      <alignment horizontal="left" vertical="center"/>
    </xf>
    <xf numFmtId="49" fontId="2" fillId="0" borderId="5" xfId="1" applyNumberFormat="1" applyFont="1" applyFill="1" applyBorder="1" applyAlignment="1">
      <alignment horizontal="left" vertical="center"/>
    </xf>
    <xf numFmtId="0" fontId="2" fillId="0" borderId="0" xfId="11" applyFont="1" applyFill="1" applyAlignment="1">
      <alignment horizontal="center" vertical="center" wrapText="1"/>
    </xf>
    <xf numFmtId="0" fontId="19" fillId="0" borderId="0" xfId="11" applyFont="1" applyFill="1" applyAlignment="1">
      <alignment horizontal="center" vertical="center"/>
    </xf>
    <xf numFmtId="0" fontId="9" fillId="0" borderId="2" xfId="11" applyFont="1" applyFill="1" applyBorder="1" applyAlignment="1">
      <alignment horizontal="center" wrapText="1"/>
    </xf>
    <xf numFmtId="0" fontId="9" fillId="0" borderId="6" xfId="11" applyFont="1" applyFill="1" applyBorder="1" applyAlignment="1">
      <alignment horizontal="center" wrapText="1"/>
    </xf>
    <xf numFmtId="0" fontId="2" fillId="0" borderId="1" xfId="11" applyFont="1" applyFill="1" applyBorder="1" applyAlignment="1">
      <alignment horizontal="justify" wrapText="1"/>
    </xf>
    <xf numFmtId="166" fontId="2" fillId="0" borderId="2" xfId="11" applyNumberFormat="1" applyFont="1" applyFill="1" applyBorder="1" applyAlignment="1">
      <alignment horizontal="center" wrapText="1"/>
    </xf>
    <xf numFmtId="166" fontId="2" fillId="0" borderId="6" xfId="11" applyNumberFormat="1" applyFont="1" applyFill="1" applyBorder="1" applyAlignment="1">
      <alignment horizontal="center" wrapText="1"/>
    </xf>
    <xf numFmtId="0" fontId="3" fillId="0" borderId="0" xfId="0" applyFont="1" applyBorder="1" applyAlignment="1">
      <alignment vertical="center"/>
    </xf>
    <xf numFmtId="0" fontId="3" fillId="0" borderId="0" xfId="0" applyFont="1"/>
    <xf numFmtId="0" fontId="2" fillId="0" borderId="0" xfId="0" applyFont="1" applyFill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49" fontId="2" fillId="0" borderId="1" xfId="2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justify" wrapText="1"/>
    </xf>
    <xf numFmtId="166" fontId="2" fillId="0" borderId="1" xfId="2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justify" wrapText="1"/>
    </xf>
    <xf numFmtId="166" fontId="3" fillId="0" borderId="1" xfId="2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166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 applyProtection="1">
      <alignment horizontal="left" wrapText="1"/>
    </xf>
    <xf numFmtId="166" fontId="2" fillId="0" borderId="1" xfId="0" applyNumberFormat="1" applyFont="1" applyFill="1" applyBorder="1" applyAlignment="1">
      <alignment horizontal="center" wrapText="1"/>
    </xf>
    <xf numFmtId="0" fontId="17" fillId="0" borderId="0" xfId="0" applyFont="1" applyFill="1" applyAlignment="1">
      <alignment vertical="center" wrapText="1"/>
    </xf>
    <xf numFmtId="0" fontId="29" fillId="0" borderId="0" xfId="0" applyFont="1" applyFill="1" applyAlignment="1">
      <alignment vertical="center"/>
    </xf>
    <xf numFmtId="0" fontId="30" fillId="0" borderId="0" xfId="0" applyFont="1" applyFill="1" applyAlignment="1">
      <alignment horizontal="justify" vertical="center"/>
    </xf>
    <xf numFmtId="4" fontId="2" fillId="0" borderId="1" xfId="1" applyNumberFormat="1" applyFont="1" applyFill="1" applyBorder="1" applyAlignment="1">
      <alignment horizontal="right" vertical="center" wrapText="1"/>
    </xf>
    <xf numFmtId="0" fontId="9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166" fontId="4" fillId="0" borderId="0" xfId="1" applyNumberFormat="1" applyFont="1" applyFill="1" applyAlignment="1">
      <alignment vertical="center"/>
    </xf>
    <xf numFmtId="168" fontId="2" fillId="0" borderId="1" xfId="1" applyNumberFormat="1" applyFont="1" applyFill="1" applyBorder="1" applyAlignment="1">
      <alignment horizontal="right" vertical="center" wrapText="1"/>
    </xf>
    <xf numFmtId="166" fontId="4" fillId="0" borderId="1" xfId="1" applyNumberFormat="1" applyFont="1" applyFill="1" applyBorder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justify" vertical="center"/>
    </xf>
    <xf numFmtId="4" fontId="4" fillId="0" borderId="0" xfId="1" applyNumberFormat="1" applyFont="1" applyFill="1" applyAlignment="1">
      <alignment vertical="center"/>
    </xf>
    <xf numFmtId="0" fontId="4" fillId="0" borderId="0" xfId="1" applyFont="1" applyFill="1" applyAlignment="1">
      <alignment horizontal="right" vertical="center"/>
    </xf>
    <xf numFmtId="171" fontId="4" fillId="0" borderId="0" xfId="1" applyNumberFormat="1" applyFont="1" applyFill="1" applyAlignment="1">
      <alignment vertical="center"/>
    </xf>
    <xf numFmtId="0" fontId="4" fillId="0" borderId="0" xfId="1" applyFont="1" applyFill="1" applyAlignment="1">
      <alignment horizontal="right" vertical="center"/>
    </xf>
    <xf numFmtId="166" fontId="4" fillId="0" borderId="0" xfId="1" applyNumberFormat="1" applyFont="1" applyFill="1" applyAlignment="1">
      <alignment horizontal="right" vertical="center"/>
    </xf>
    <xf numFmtId="0" fontId="4" fillId="0" borderId="0" xfId="1" applyFont="1" applyFill="1" applyAlignment="1">
      <alignment horizontal="left" vertical="center" wrapText="1"/>
    </xf>
    <xf numFmtId="0" fontId="4" fillId="0" borderId="0" xfId="1" applyFont="1" applyFill="1" applyAlignment="1">
      <alignment horizontal="left" vertical="center" wrapText="1"/>
    </xf>
    <xf numFmtId="0" fontId="4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left" vertical="center"/>
    </xf>
  </cellXfs>
  <cellStyles count="14">
    <cellStyle name="Обычный" xfId="0" builtinId="0"/>
    <cellStyle name="Обычный 12" xfId="3"/>
    <cellStyle name="Обычный 13 10" xfId="1"/>
    <cellStyle name="Обычный 13 4 3 2" xfId="13"/>
    <cellStyle name="Обычный 20" xfId="5"/>
    <cellStyle name="Обычный_к думе 2009-2011 г. 2" xfId="2"/>
    <cellStyle name="Обычный_прил.3,5,7  к реш.  Расходы 2009-2011" xfId="11"/>
    <cellStyle name="Обычный_прил.4,6,8-11 к реш.  Расходы 2009-2011" xfId="10"/>
    <cellStyle name="Процентный" xfId="12" builtinId="5"/>
    <cellStyle name="Процентный 2" xfId="7"/>
    <cellStyle name="Финансовый 2" xfId="4"/>
    <cellStyle name="Финансовый 2 2" xfId="6"/>
    <cellStyle name="Финансовый 2 2 2" xfId="9"/>
    <cellStyle name="Финансовый 2 3" xfId="8"/>
  </cellStyles>
  <dxfs count="0"/>
  <tableStyles count="0" defaultTableStyle="TableStyleMedium2" defaultPivotStyle="PivotStyleLight16"/>
  <colors>
    <mruColors>
      <color rgb="FFFFCCFF"/>
      <color rgb="FF0000FF"/>
      <color rgb="FFFFFFCC"/>
      <color rgb="FFFF99FF"/>
      <color rgb="FF66FF99"/>
      <color rgb="FFFFCC99"/>
      <color rgb="FFFFCC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workbookViewId="0">
      <selection activeCell="B15" sqref="B15"/>
    </sheetView>
  </sheetViews>
  <sheetFormatPr defaultRowHeight="15.75" x14ac:dyDescent="0.25"/>
  <cols>
    <col min="1" max="1" width="24.7109375" style="155" customWidth="1"/>
    <col min="2" max="2" width="65.28515625" style="155" customWidth="1"/>
    <col min="3" max="3" width="25.140625" style="155" hidden="1" customWidth="1"/>
    <col min="4" max="4" width="22.5703125" style="155" hidden="1" customWidth="1"/>
    <col min="5" max="5" width="25" style="155" customWidth="1"/>
    <col min="6" max="16384" width="9.140625" style="155"/>
  </cols>
  <sheetData>
    <row r="1" spans="1:11" x14ac:dyDescent="0.25">
      <c r="A1" s="154"/>
      <c r="B1" s="154"/>
      <c r="C1" s="154"/>
      <c r="D1" s="154" t="s">
        <v>844</v>
      </c>
      <c r="E1" s="9" t="s">
        <v>844</v>
      </c>
    </row>
    <row r="2" spans="1:11" x14ac:dyDescent="0.25">
      <c r="A2" s="154"/>
      <c r="B2" s="154"/>
      <c r="C2" s="154"/>
      <c r="D2" s="154"/>
      <c r="E2" s="125" t="s">
        <v>455</v>
      </c>
    </row>
    <row r="3" spans="1:11" x14ac:dyDescent="0.25">
      <c r="A3" s="154"/>
      <c r="B3" s="154"/>
      <c r="C3" s="154"/>
      <c r="D3" s="154"/>
      <c r="E3" s="2" t="s">
        <v>456</v>
      </c>
    </row>
    <row r="4" spans="1:11" x14ac:dyDescent="0.25">
      <c r="A4" s="154"/>
      <c r="B4" s="154"/>
      <c r="C4" s="154"/>
      <c r="D4" s="154" t="s">
        <v>845</v>
      </c>
      <c r="E4" s="2" t="s">
        <v>846</v>
      </c>
    </row>
    <row r="5" spans="1:11" x14ac:dyDescent="0.25">
      <c r="A5" s="154"/>
      <c r="B5" s="154"/>
      <c r="C5" s="154"/>
      <c r="D5" s="154"/>
      <c r="E5" s="154"/>
    </row>
    <row r="6" spans="1:11" x14ac:dyDescent="0.25">
      <c r="A6" s="134" t="s">
        <v>847</v>
      </c>
      <c r="B6" s="134"/>
      <c r="C6" s="134"/>
      <c r="D6" s="134"/>
      <c r="E6" s="134"/>
      <c r="F6" s="156"/>
      <c r="G6" s="156"/>
      <c r="H6" s="156"/>
      <c r="I6" s="156"/>
      <c r="J6" s="156"/>
      <c r="K6" s="156"/>
    </row>
    <row r="7" spans="1:11" x14ac:dyDescent="0.25">
      <c r="A7" s="157" t="s">
        <v>848</v>
      </c>
      <c r="B7" s="158"/>
      <c r="C7" s="158"/>
      <c r="D7" s="158"/>
      <c r="E7" s="158"/>
    </row>
    <row r="8" spans="1:11" x14ac:dyDescent="0.25">
      <c r="A8" s="159"/>
      <c r="B8" s="160"/>
      <c r="C8" s="160"/>
      <c r="D8" s="160"/>
      <c r="E8" s="160"/>
    </row>
    <row r="9" spans="1:11" x14ac:dyDescent="0.25">
      <c r="A9" s="161"/>
      <c r="B9" s="160"/>
      <c r="C9" s="160"/>
      <c r="D9" s="160" t="s">
        <v>585</v>
      </c>
      <c r="E9" s="160" t="s">
        <v>585</v>
      </c>
    </row>
    <row r="10" spans="1:11" ht="63" x14ac:dyDescent="0.25">
      <c r="A10" s="5" t="s">
        <v>849</v>
      </c>
      <c r="B10" s="5" t="s">
        <v>850</v>
      </c>
      <c r="C10" s="5" t="s">
        <v>851</v>
      </c>
      <c r="D10" s="5" t="s">
        <v>754</v>
      </c>
      <c r="E10" s="5" t="s">
        <v>852</v>
      </c>
    </row>
    <row r="11" spans="1:11" x14ac:dyDescent="0.25">
      <c r="A11" s="162" t="s">
        <v>403</v>
      </c>
      <c r="B11" s="6" t="s">
        <v>404</v>
      </c>
      <c r="C11" s="6" t="s">
        <v>464</v>
      </c>
      <c r="D11" s="6" t="s">
        <v>405</v>
      </c>
      <c r="E11" s="6" t="s">
        <v>464</v>
      </c>
    </row>
    <row r="12" spans="1:11" x14ac:dyDescent="0.25">
      <c r="A12" s="163" t="s">
        <v>853</v>
      </c>
      <c r="B12" s="164" t="s">
        <v>854</v>
      </c>
      <c r="C12" s="165">
        <v>1379510.9</v>
      </c>
      <c r="D12" s="165">
        <v>49</v>
      </c>
      <c r="E12" s="165">
        <f>E13+E15+E17+E19+E22</f>
        <v>3672588.6999999997</v>
      </c>
    </row>
    <row r="13" spans="1:11" ht="47.25" x14ac:dyDescent="0.25">
      <c r="A13" s="163" t="s">
        <v>855</v>
      </c>
      <c r="B13" s="166" t="s">
        <v>856</v>
      </c>
      <c r="C13" s="165">
        <v>2270.9</v>
      </c>
      <c r="D13" s="165">
        <v>49</v>
      </c>
      <c r="E13" s="165">
        <v>3144561</v>
      </c>
    </row>
    <row r="14" spans="1:11" ht="31.5" x14ac:dyDescent="0.25">
      <c r="A14" s="167" t="s">
        <v>857</v>
      </c>
      <c r="B14" s="168" t="s">
        <v>858</v>
      </c>
      <c r="C14" s="169">
        <v>0</v>
      </c>
      <c r="D14" s="169">
        <v>49</v>
      </c>
      <c r="E14" s="169">
        <v>186143.9</v>
      </c>
    </row>
    <row r="15" spans="1:11" ht="47.25" x14ac:dyDescent="0.25">
      <c r="A15" s="163" t="s">
        <v>859</v>
      </c>
      <c r="B15" s="166" t="s">
        <v>860</v>
      </c>
      <c r="C15" s="165"/>
      <c r="D15" s="165"/>
      <c r="E15" s="165">
        <v>3050</v>
      </c>
    </row>
    <row r="16" spans="1:11" ht="31.5" x14ac:dyDescent="0.25">
      <c r="A16" s="170" t="s">
        <v>861</v>
      </c>
      <c r="B16" s="171" t="s">
        <v>862</v>
      </c>
      <c r="C16" s="169"/>
      <c r="D16" s="169"/>
      <c r="E16" s="169">
        <v>3050</v>
      </c>
    </row>
    <row r="17" spans="1:5" x14ac:dyDescent="0.25">
      <c r="A17" s="172" t="s">
        <v>863</v>
      </c>
      <c r="B17" s="173" t="s">
        <v>864</v>
      </c>
      <c r="C17" s="165"/>
      <c r="D17" s="165"/>
      <c r="E17" s="165">
        <v>5092</v>
      </c>
    </row>
    <row r="18" spans="1:5" ht="31.5" x14ac:dyDescent="0.25">
      <c r="A18" s="170" t="s">
        <v>865</v>
      </c>
      <c r="B18" s="171" t="s">
        <v>866</v>
      </c>
      <c r="C18" s="169"/>
      <c r="D18" s="169"/>
      <c r="E18" s="169">
        <v>5092</v>
      </c>
    </row>
    <row r="19" spans="1:5" ht="78.75" x14ac:dyDescent="0.25">
      <c r="A19" s="172" t="s">
        <v>867</v>
      </c>
      <c r="B19" s="173" t="s">
        <v>868</v>
      </c>
      <c r="C19" s="165"/>
      <c r="D19" s="165"/>
      <c r="E19" s="165">
        <f>E20+E21</f>
        <v>533529.9</v>
      </c>
    </row>
    <row r="20" spans="1:5" ht="31.5" x14ac:dyDescent="0.25">
      <c r="A20" s="170" t="s">
        <v>869</v>
      </c>
      <c r="B20" s="171" t="s">
        <v>870</v>
      </c>
      <c r="C20" s="169"/>
      <c r="D20" s="169"/>
      <c r="E20" s="174">
        <v>524168.8</v>
      </c>
    </row>
    <row r="21" spans="1:5" ht="31.5" x14ac:dyDescent="0.25">
      <c r="A21" s="170" t="s">
        <v>871</v>
      </c>
      <c r="B21" s="171" t="s">
        <v>872</v>
      </c>
      <c r="C21" s="169"/>
      <c r="D21" s="169"/>
      <c r="E21" s="174">
        <v>9361.1</v>
      </c>
    </row>
    <row r="22" spans="1:5" ht="47.25" x14ac:dyDescent="0.25">
      <c r="A22" s="172" t="s">
        <v>873</v>
      </c>
      <c r="B22" s="173" t="s">
        <v>874</v>
      </c>
      <c r="C22" s="165"/>
      <c r="D22" s="165"/>
      <c r="E22" s="165">
        <v>-13644.2</v>
      </c>
    </row>
    <row r="23" spans="1:5" ht="47.25" x14ac:dyDescent="0.25">
      <c r="A23" s="170" t="s">
        <v>875</v>
      </c>
      <c r="B23" s="175" t="s">
        <v>876</v>
      </c>
      <c r="C23" s="169"/>
      <c r="D23" s="169"/>
      <c r="E23" s="169">
        <v>-13644.2</v>
      </c>
    </row>
    <row r="24" spans="1:5" x14ac:dyDescent="0.25">
      <c r="A24" s="170"/>
      <c r="B24" s="173" t="s">
        <v>877</v>
      </c>
      <c r="C24" s="176">
        <v>3688801.5</v>
      </c>
      <c r="D24" s="176">
        <v>49</v>
      </c>
      <c r="E24" s="165">
        <v>5391428</v>
      </c>
    </row>
  </sheetData>
  <mergeCells count="2">
    <mergeCell ref="A6:E6"/>
    <mergeCell ref="A7:E7"/>
  </mergeCells>
  <pageMargins left="0.98425196850393704" right="0.39370078740157483" top="0.39370078740157483" bottom="0.3937007874015748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50"/>
  <sheetViews>
    <sheetView zoomScale="90" zoomScaleNormal="90" workbookViewId="0">
      <selection activeCell="A588" sqref="A1:XFD1048576"/>
    </sheetView>
  </sheetViews>
  <sheetFormatPr defaultRowHeight="12.75" outlineLevelRow="7" x14ac:dyDescent="0.2"/>
  <cols>
    <col min="1" max="1" width="15.7109375" style="25" customWidth="1"/>
    <col min="2" max="2" width="6.7109375" style="25" customWidth="1"/>
    <col min="3" max="3" width="81.42578125" style="62" customWidth="1"/>
    <col min="4" max="7" width="17.28515625" style="25" hidden="1" customWidth="1"/>
    <col min="8" max="8" width="17.28515625" style="25" customWidth="1"/>
    <col min="9" max="12" width="17.85546875" style="25" hidden="1" customWidth="1"/>
    <col min="13" max="13" width="17.85546875" style="25" customWidth="1"/>
    <col min="14" max="14" width="17.7109375" style="25" hidden="1" customWidth="1"/>
    <col min="15" max="16" width="17.28515625" style="25" hidden="1" customWidth="1"/>
    <col min="17" max="17" width="16.5703125" style="25" hidden="1" customWidth="1"/>
    <col min="18" max="18" width="20" style="25" customWidth="1"/>
    <col min="19" max="16384" width="9.140625" style="25"/>
  </cols>
  <sheetData>
    <row r="1" spans="1:18" s="2" customFormat="1" ht="15.75" x14ac:dyDescent="0.2">
      <c r="A1" s="130"/>
      <c r="B1" s="130"/>
      <c r="C1" s="8"/>
      <c r="F1" s="9"/>
      <c r="G1" s="9"/>
      <c r="H1" s="9"/>
      <c r="I1" s="9"/>
      <c r="J1" s="9"/>
      <c r="M1" s="9" t="s">
        <v>654</v>
      </c>
    </row>
    <row r="2" spans="1:18" s="2" customFormat="1" ht="15.75" x14ac:dyDescent="0.2">
      <c r="C2" s="8"/>
      <c r="F2" s="125"/>
      <c r="G2" s="125"/>
      <c r="H2" s="125"/>
      <c r="I2" s="125"/>
      <c r="J2" s="125"/>
      <c r="M2" s="125" t="s">
        <v>455</v>
      </c>
    </row>
    <row r="3" spans="1:18" s="2" customFormat="1" ht="15.75" x14ac:dyDescent="0.2">
      <c r="A3" s="11"/>
      <c r="B3" s="11"/>
      <c r="C3" s="12"/>
      <c r="D3" s="11"/>
      <c r="E3" s="11"/>
      <c r="M3" s="2" t="s">
        <v>456</v>
      </c>
      <c r="P3" s="11"/>
    </row>
    <row r="4" spans="1:18" s="2" customFormat="1" ht="15.75" x14ac:dyDescent="0.2">
      <c r="A4" s="11"/>
      <c r="B4" s="11"/>
      <c r="C4" s="13"/>
      <c r="D4" s="11"/>
      <c r="E4" s="11"/>
      <c r="M4" s="2" t="s">
        <v>789</v>
      </c>
      <c r="P4" s="11"/>
    </row>
    <row r="5" spans="1:18" s="2" customFormat="1" ht="15.75" x14ac:dyDescent="0.2">
      <c r="A5" s="11"/>
      <c r="B5" s="11"/>
      <c r="C5" s="13"/>
      <c r="D5" s="11"/>
      <c r="E5" s="11"/>
      <c r="F5" s="11"/>
      <c r="G5" s="11"/>
      <c r="H5" s="11"/>
      <c r="O5" s="11"/>
      <c r="P5" s="11"/>
    </row>
    <row r="6" spans="1:18" s="2" customFormat="1" ht="43.5" customHeight="1" x14ac:dyDescent="0.2">
      <c r="A6" s="134" t="s">
        <v>659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</row>
    <row r="7" spans="1:18" s="2" customFormat="1" ht="15.75" customHeight="1" x14ac:dyDescent="0.2">
      <c r="A7" s="134" t="s">
        <v>848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</row>
    <row r="8" spans="1:18" s="2" customFormat="1" ht="17.25" customHeight="1" x14ac:dyDescent="0.2">
      <c r="A8" s="14"/>
      <c r="B8" s="14"/>
      <c r="C8" s="15"/>
      <c r="D8" s="15"/>
      <c r="E8" s="16"/>
      <c r="F8" s="16"/>
      <c r="G8" s="16"/>
      <c r="H8" s="16"/>
      <c r="O8" s="16"/>
      <c r="R8" s="2" t="s">
        <v>585</v>
      </c>
    </row>
    <row r="9" spans="1:18" s="19" customFormat="1" ht="48" customHeight="1" x14ac:dyDescent="0.2">
      <c r="A9" s="17" t="s">
        <v>445</v>
      </c>
      <c r="B9" s="17" t="s">
        <v>446</v>
      </c>
      <c r="C9" s="18" t="s">
        <v>402</v>
      </c>
      <c r="D9" s="126" t="s">
        <v>762</v>
      </c>
      <c r="E9" s="126" t="s">
        <v>754</v>
      </c>
      <c r="F9" s="126" t="s">
        <v>778</v>
      </c>
      <c r="G9" s="126" t="s">
        <v>754</v>
      </c>
      <c r="H9" s="126" t="s">
        <v>778</v>
      </c>
      <c r="I9" s="126" t="s">
        <v>763</v>
      </c>
      <c r="J9" s="126" t="s">
        <v>754</v>
      </c>
      <c r="K9" s="126" t="s">
        <v>779</v>
      </c>
      <c r="L9" s="126" t="s">
        <v>754</v>
      </c>
      <c r="M9" s="126" t="s">
        <v>779</v>
      </c>
      <c r="N9" s="126" t="s">
        <v>764</v>
      </c>
      <c r="O9" s="126" t="s">
        <v>754</v>
      </c>
      <c r="P9" s="126" t="s">
        <v>780</v>
      </c>
      <c r="Q9" s="126" t="s">
        <v>754</v>
      </c>
      <c r="R9" s="126" t="s">
        <v>830</v>
      </c>
    </row>
    <row r="10" spans="1:18" s="19" customFormat="1" ht="19.5" customHeight="1" x14ac:dyDescent="0.2">
      <c r="A10" s="20" t="s">
        <v>403</v>
      </c>
      <c r="B10" s="20" t="s">
        <v>404</v>
      </c>
      <c r="C10" s="18">
        <v>3</v>
      </c>
      <c r="D10" s="21" t="s">
        <v>774</v>
      </c>
      <c r="E10" s="21" t="s">
        <v>775</v>
      </c>
      <c r="F10" s="21" t="s">
        <v>405</v>
      </c>
      <c r="G10" s="21" t="s">
        <v>827</v>
      </c>
      <c r="H10" s="21" t="s">
        <v>405</v>
      </c>
      <c r="I10" s="21" t="s">
        <v>776</v>
      </c>
      <c r="J10" s="21" t="s">
        <v>777</v>
      </c>
      <c r="K10" s="21" t="s">
        <v>576</v>
      </c>
      <c r="L10" s="21" t="s">
        <v>828</v>
      </c>
      <c r="M10" s="21" t="s">
        <v>576</v>
      </c>
      <c r="N10" s="21" t="s">
        <v>781</v>
      </c>
      <c r="O10" s="21" t="s">
        <v>782</v>
      </c>
      <c r="P10" s="21" t="s">
        <v>406</v>
      </c>
      <c r="Q10" s="21" t="s">
        <v>829</v>
      </c>
      <c r="R10" s="21" t="s">
        <v>406</v>
      </c>
    </row>
    <row r="11" spans="1:18" ht="31.5" outlineLevel="2" x14ac:dyDescent="0.2">
      <c r="A11" s="22" t="s">
        <v>223</v>
      </c>
      <c r="B11" s="22"/>
      <c r="C11" s="23" t="s">
        <v>224</v>
      </c>
      <c r="D11" s="24">
        <f>D12+D55</f>
        <v>1952636.9113632431</v>
      </c>
      <c r="E11" s="24">
        <f t="shared" ref="E11:F11" si="0">E12+E55</f>
        <v>0</v>
      </c>
      <c r="F11" s="24">
        <f t="shared" si="0"/>
        <v>1952636.9113632431</v>
      </c>
      <c r="G11" s="24">
        <f t="shared" ref="G11:H11" si="1">G12+G55</f>
        <v>55061.833530000004</v>
      </c>
      <c r="H11" s="24">
        <f t="shared" si="1"/>
        <v>2007698.7448932428</v>
      </c>
      <c r="I11" s="24">
        <f>I12+I55</f>
        <v>1910944.4218740542</v>
      </c>
      <c r="J11" s="24">
        <f t="shared" ref="J11" si="2">J12+J55</f>
        <v>0</v>
      </c>
      <c r="K11" s="24">
        <f t="shared" ref="K11:M11" si="3">K12+K55</f>
        <v>1910944.4218740542</v>
      </c>
      <c r="L11" s="24">
        <f t="shared" si="3"/>
        <v>36372.1414</v>
      </c>
      <c r="M11" s="24">
        <f t="shared" si="3"/>
        <v>1947316.5632740541</v>
      </c>
      <c r="N11" s="24">
        <f>N12+N55</f>
        <v>1893452.098774865</v>
      </c>
      <c r="O11" s="24">
        <f t="shared" ref="O11" si="4">O12+O55</f>
        <v>0</v>
      </c>
      <c r="P11" s="24">
        <f t="shared" ref="P11:R11" si="5">P12+P55</f>
        <v>1893452.098774865</v>
      </c>
      <c r="Q11" s="24">
        <f t="shared" si="5"/>
        <v>0</v>
      </c>
      <c r="R11" s="24">
        <f t="shared" si="5"/>
        <v>1893452.098774865</v>
      </c>
    </row>
    <row r="12" spans="1:18" ht="31.5" outlineLevel="3" x14ac:dyDescent="0.2">
      <c r="A12" s="22" t="s">
        <v>225</v>
      </c>
      <c r="B12" s="22"/>
      <c r="C12" s="23" t="s">
        <v>226</v>
      </c>
      <c r="D12" s="24">
        <f>D13+D32+D46</f>
        <v>75806.85811999999</v>
      </c>
      <c r="E12" s="24">
        <f>E13+E32+E46</f>
        <v>0</v>
      </c>
      <c r="F12" s="24">
        <f>F13+F32+F46+F41</f>
        <v>75806.85811999999</v>
      </c>
      <c r="G12" s="24">
        <f t="shared" ref="G12:R12" si="6">G13+G32+G46+G41</f>
        <v>30040.33353</v>
      </c>
      <c r="H12" s="24">
        <f t="shared" si="6"/>
        <v>105847.19164999999</v>
      </c>
      <c r="I12" s="24">
        <f t="shared" si="6"/>
        <v>24597.667820000002</v>
      </c>
      <c r="J12" s="24">
        <f t="shared" si="6"/>
        <v>0</v>
      </c>
      <c r="K12" s="24">
        <f t="shared" si="6"/>
        <v>24597.667820000002</v>
      </c>
      <c r="L12" s="24">
        <f t="shared" si="6"/>
        <v>36372.1414</v>
      </c>
      <c r="M12" s="24">
        <f t="shared" si="6"/>
        <v>60969.809220000003</v>
      </c>
      <c r="N12" s="24">
        <f t="shared" si="6"/>
        <v>15687.833909999999</v>
      </c>
      <c r="O12" s="24">
        <f t="shared" si="6"/>
        <v>0</v>
      </c>
      <c r="P12" s="24">
        <f t="shared" si="6"/>
        <v>15687.833909999999</v>
      </c>
      <c r="Q12" s="24">
        <f t="shared" si="6"/>
        <v>0</v>
      </c>
      <c r="R12" s="24">
        <f t="shared" si="6"/>
        <v>15687.833909999999</v>
      </c>
    </row>
    <row r="13" spans="1:18" ht="47.25" outlineLevel="4" x14ac:dyDescent="0.2">
      <c r="A13" s="22" t="s">
        <v>227</v>
      </c>
      <c r="B13" s="22"/>
      <c r="C13" s="23" t="s">
        <v>228</v>
      </c>
      <c r="D13" s="24">
        <f>D14+D16+D26+D24+D18+D20+D22</f>
        <v>37930.480000000003</v>
      </c>
      <c r="E13" s="24">
        <f t="shared" ref="E13" si="7">E14+E16+E26+E24+E18+E20+E22</f>
        <v>0</v>
      </c>
      <c r="F13" s="24">
        <f>F14+F16+F26+F24+F18+F20+F22+F28+F30</f>
        <v>37930.480000000003</v>
      </c>
      <c r="G13" s="24">
        <f t="shared" ref="G13:R13" si="8">G14+G16+G26+G24+G18+G20+G22+G28+G30</f>
        <v>29215.33353</v>
      </c>
      <c r="H13" s="24">
        <f t="shared" si="8"/>
        <v>67145.813529999999</v>
      </c>
      <c r="I13" s="24">
        <f t="shared" si="8"/>
        <v>12198.3</v>
      </c>
      <c r="J13" s="24">
        <f t="shared" si="8"/>
        <v>0</v>
      </c>
      <c r="K13" s="24">
        <f t="shared" si="8"/>
        <v>12198.3</v>
      </c>
      <c r="L13" s="24">
        <f t="shared" si="8"/>
        <v>36372.1414</v>
      </c>
      <c r="M13" s="24">
        <f t="shared" si="8"/>
        <v>48570.441400000003</v>
      </c>
      <c r="N13" s="24">
        <f t="shared" si="8"/>
        <v>12198.3</v>
      </c>
      <c r="O13" s="24">
        <f t="shared" si="8"/>
        <v>0</v>
      </c>
      <c r="P13" s="24">
        <f t="shared" si="8"/>
        <v>12198.3</v>
      </c>
      <c r="Q13" s="24">
        <f t="shared" si="8"/>
        <v>0</v>
      </c>
      <c r="R13" s="24">
        <f t="shared" si="8"/>
        <v>12198.3</v>
      </c>
    </row>
    <row r="14" spans="1:18" ht="15.75" hidden="1" outlineLevel="5" x14ac:dyDescent="0.2">
      <c r="A14" s="22" t="s">
        <v>291</v>
      </c>
      <c r="B14" s="22"/>
      <c r="C14" s="23" t="s">
        <v>292</v>
      </c>
      <c r="D14" s="24">
        <f>D15</f>
        <v>2865.9</v>
      </c>
      <c r="E14" s="24">
        <f t="shared" ref="E14:H14" si="9">E15</f>
        <v>0</v>
      </c>
      <c r="F14" s="24">
        <f t="shared" si="9"/>
        <v>2865.9</v>
      </c>
      <c r="G14" s="24">
        <f t="shared" si="9"/>
        <v>0</v>
      </c>
      <c r="H14" s="24">
        <f t="shared" si="9"/>
        <v>2865.9</v>
      </c>
      <c r="I14" s="24">
        <f>I15</f>
        <v>2865.9</v>
      </c>
      <c r="J14" s="24">
        <f t="shared" ref="J14" si="10">J15</f>
        <v>0</v>
      </c>
      <c r="K14" s="24">
        <f t="shared" ref="K14:M14" si="11">K15</f>
        <v>2865.9</v>
      </c>
      <c r="L14" s="24">
        <f t="shared" si="11"/>
        <v>0</v>
      </c>
      <c r="M14" s="24">
        <f t="shared" si="11"/>
        <v>2865.9</v>
      </c>
      <c r="N14" s="24">
        <f>N15</f>
        <v>2865.9</v>
      </c>
      <c r="O14" s="24">
        <f t="shared" ref="O14" si="12">O15</f>
        <v>0</v>
      </c>
      <c r="P14" s="24">
        <f t="shared" ref="P14:R14" si="13">P15</f>
        <v>2865.9</v>
      </c>
      <c r="Q14" s="24">
        <f t="shared" si="13"/>
        <v>0</v>
      </c>
      <c r="R14" s="24">
        <f t="shared" si="13"/>
        <v>2865.9</v>
      </c>
    </row>
    <row r="15" spans="1:18" ht="15.75" hidden="1" outlineLevel="7" x14ac:dyDescent="0.2">
      <c r="A15" s="26" t="s">
        <v>291</v>
      </c>
      <c r="B15" s="26" t="s">
        <v>15</v>
      </c>
      <c r="C15" s="27" t="s">
        <v>16</v>
      </c>
      <c r="D15" s="28">
        <v>2865.9</v>
      </c>
      <c r="E15" s="28"/>
      <c r="F15" s="28">
        <f>SUM(D15:E15)</f>
        <v>2865.9</v>
      </c>
      <c r="G15" s="28"/>
      <c r="H15" s="28">
        <f t="shared" ref="H15" si="14">SUM(F15:G15)</f>
        <v>2865.9</v>
      </c>
      <c r="I15" s="28">
        <v>2865.9</v>
      </c>
      <c r="J15" s="28"/>
      <c r="K15" s="28">
        <f>SUM(I15:J15)</f>
        <v>2865.9</v>
      </c>
      <c r="L15" s="28"/>
      <c r="M15" s="28">
        <f t="shared" ref="M15" si="15">SUM(K15:L15)</f>
        <v>2865.9</v>
      </c>
      <c r="N15" s="28">
        <v>2865.9</v>
      </c>
      <c r="O15" s="28"/>
      <c r="P15" s="28">
        <f>SUM(N15:O15)</f>
        <v>2865.9</v>
      </c>
      <c r="Q15" s="28"/>
      <c r="R15" s="28">
        <f t="shared" ref="R15" si="16">SUM(P15:Q15)</f>
        <v>2865.9</v>
      </c>
    </row>
    <row r="16" spans="1:18" s="19" customFormat="1" ht="15.75" hidden="1" outlineLevel="7" x14ac:dyDescent="0.2">
      <c r="A16" s="22" t="s">
        <v>422</v>
      </c>
      <c r="B16" s="22"/>
      <c r="C16" s="23" t="s">
        <v>420</v>
      </c>
      <c r="D16" s="24">
        <f>D17</f>
        <v>100</v>
      </c>
      <c r="E16" s="24">
        <f t="shared" ref="E16:H16" si="17">E17</f>
        <v>0</v>
      </c>
      <c r="F16" s="24">
        <f t="shared" si="17"/>
        <v>100</v>
      </c>
      <c r="G16" s="24">
        <f t="shared" si="17"/>
        <v>0</v>
      </c>
      <c r="H16" s="24">
        <f t="shared" si="17"/>
        <v>100</v>
      </c>
      <c r="I16" s="24">
        <f>I17</f>
        <v>100</v>
      </c>
      <c r="J16" s="24">
        <f t="shared" ref="J16" si="18">J17</f>
        <v>0</v>
      </c>
      <c r="K16" s="24">
        <f t="shared" ref="K16:M16" si="19">K17</f>
        <v>100</v>
      </c>
      <c r="L16" s="24">
        <f t="shared" si="19"/>
        <v>0</v>
      </c>
      <c r="M16" s="24">
        <f t="shared" si="19"/>
        <v>100</v>
      </c>
      <c r="N16" s="24">
        <f>N17</f>
        <v>100</v>
      </c>
      <c r="O16" s="24">
        <f t="shared" ref="O16" si="20">O17</f>
        <v>0</v>
      </c>
      <c r="P16" s="24">
        <f t="shared" ref="P16:R16" si="21">P17</f>
        <v>100</v>
      </c>
      <c r="Q16" s="24">
        <f t="shared" si="21"/>
        <v>0</v>
      </c>
      <c r="R16" s="24">
        <f t="shared" si="21"/>
        <v>100</v>
      </c>
    </row>
    <row r="17" spans="1:18" ht="31.5" hidden="1" outlineLevel="7" x14ac:dyDescent="0.2">
      <c r="A17" s="26" t="s">
        <v>422</v>
      </c>
      <c r="B17" s="26" t="s">
        <v>65</v>
      </c>
      <c r="C17" s="29" t="s">
        <v>421</v>
      </c>
      <c r="D17" s="28">
        <v>100</v>
      </c>
      <c r="E17" s="28"/>
      <c r="F17" s="28">
        <f>SUM(D17:E17)</f>
        <v>100</v>
      </c>
      <c r="G17" s="28"/>
      <c r="H17" s="28">
        <f t="shared" ref="H17" si="22">SUM(F17:G17)</f>
        <v>100</v>
      </c>
      <c r="I17" s="28">
        <v>100</v>
      </c>
      <c r="J17" s="28"/>
      <c r="K17" s="28">
        <f>SUM(I17:J17)</f>
        <v>100</v>
      </c>
      <c r="L17" s="28"/>
      <c r="M17" s="28">
        <f t="shared" ref="M17" si="23">SUM(K17:L17)</f>
        <v>100</v>
      </c>
      <c r="N17" s="28">
        <v>100</v>
      </c>
      <c r="O17" s="28"/>
      <c r="P17" s="28">
        <f>SUM(N17:O17)</f>
        <v>100</v>
      </c>
      <c r="Q17" s="28"/>
      <c r="R17" s="28">
        <f t="shared" ref="R17" si="24">SUM(P17:Q17)</f>
        <v>100</v>
      </c>
    </row>
    <row r="18" spans="1:18" ht="47.25" outlineLevel="7" x14ac:dyDescent="0.2">
      <c r="A18" s="22" t="s">
        <v>688</v>
      </c>
      <c r="B18" s="22"/>
      <c r="C18" s="23" t="s">
        <v>608</v>
      </c>
      <c r="D18" s="30">
        <f t="shared" ref="D18:R18" si="25">D19</f>
        <v>1699.3</v>
      </c>
      <c r="E18" s="30">
        <f t="shared" si="25"/>
        <v>0</v>
      </c>
      <c r="F18" s="30">
        <f t="shared" si="25"/>
        <v>1699.3</v>
      </c>
      <c r="G18" s="180">
        <f t="shared" si="25"/>
        <v>-0.02</v>
      </c>
      <c r="H18" s="30">
        <f t="shared" si="25"/>
        <v>1699.28</v>
      </c>
      <c r="I18" s="30">
        <f t="shared" si="25"/>
        <v>466.9</v>
      </c>
      <c r="J18" s="30">
        <f t="shared" si="25"/>
        <v>0</v>
      </c>
      <c r="K18" s="30">
        <f t="shared" si="25"/>
        <v>466.9</v>
      </c>
      <c r="L18" s="30">
        <f t="shared" si="25"/>
        <v>0</v>
      </c>
      <c r="M18" s="30">
        <f t="shared" si="25"/>
        <v>466.9</v>
      </c>
      <c r="N18" s="30">
        <f t="shared" si="25"/>
        <v>466.9</v>
      </c>
      <c r="O18" s="30">
        <f t="shared" si="25"/>
        <v>0</v>
      </c>
      <c r="P18" s="30">
        <f t="shared" si="25"/>
        <v>466.9</v>
      </c>
      <c r="Q18" s="30">
        <f t="shared" si="25"/>
        <v>0</v>
      </c>
      <c r="R18" s="30">
        <f t="shared" si="25"/>
        <v>466.9</v>
      </c>
    </row>
    <row r="19" spans="1:18" ht="31.5" outlineLevel="7" x14ac:dyDescent="0.2">
      <c r="A19" s="26" t="s">
        <v>688</v>
      </c>
      <c r="B19" s="26" t="s">
        <v>65</v>
      </c>
      <c r="C19" s="27" t="s">
        <v>66</v>
      </c>
      <c r="D19" s="31">
        <v>1699.3</v>
      </c>
      <c r="E19" s="28"/>
      <c r="F19" s="28">
        <f>SUM(D19:E19)</f>
        <v>1699.3</v>
      </c>
      <c r="G19" s="56">
        <v>-0.02</v>
      </c>
      <c r="H19" s="28">
        <f t="shared" ref="H19" si="26">SUM(F19:G19)</f>
        <v>1699.28</v>
      </c>
      <c r="I19" s="31">
        <v>466.9</v>
      </c>
      <c r="J19" s="28"/>
      <c r="K19" s="28">
        <f>SUM(I19:J19)</f>
        <v>466.9</v>
      </c>
      <c r="L19" s="28"/>
      <c r="M19" s="28">
        <f t="shared" ref="M19" si="27">SUM(K19:L19)</f>
        <v>466.9</v>
      </c>
      <c r="N19" s="31">
        <v>466.9</v>
      </c>
      <c r="O19" s="28"/>
      <c r="P19" s="28">
        <f>SUM(N19:O19)</f>
        <v>466.9</v>
      </c>
      <c r="Q19" s="28"/>
      <c r="R19" s="28">
        <f t="shared" ref="R19" si="28">SUM(P19:Q19)</f>
        <v>466.9</v>
      </c>
    </row>
    <row r="20" spans="1:18" ht="31.5" customHeight="1" outlineLevel="7" x14ac:dyDescent="0.2">
      <c r="A20" s="22" t="s">
        <v>609</v>
      </c>
      <c r="B20" s="22" t="s">
        <v>447</v>
      </c>
      <c r="C20" s="23" t="s">
        <v>610</v>
      </c>
      <c r="D20" s="30">
        <f>D21</f>
        <v>8765.5</v>
      </c>
      <c r="E20" s="30">
        <f t="shared" ref="E20:H20" si="29">E21</f>
        <v>-700</v>
      </c>
      <c r="F20" s="30">
        <f t="shared" si="29"/>
        <v>8065.5</v>
      </c>
      <c r="G20" s="30">
        <f t="shared" si="29"/>
        <v>8064.5299299999997</v>
      </c>
      <c r="H20" s="30">
        <f t="shared" si="29"/>
        <v>16130.029930000001</v>
      </c>
      <c r="I20" s="30">
        <f t="shared" ref="I20:N20" si="30">I21</f>
        <v>8765.5</v>
      </c>
      <c r="J20" s="30">
        <f t="shared" ref="J20" si="31">J21</f>
        <v>0</v>
      </c>
      <c r="K20" s="30">
        <f t="shared" ref="K20:M20" si="32">K21</f>
        <v>8765.5</v>
      </c>
      <c r="L20" s="30">
        <f t="shared" si="32"/>
        <v>0</v>
      </c>
      <c r="M20" s="30">
        <f t="shared" si="32"/>
        <v>8765.5</v>
      </c>
      <c r="N20" s="30">
        <f t="shared" si="30"/>
        <v>8765.5</v>
      </c>
      <c r="O20" s="30">
        <f t="shared" ref="O20" si="33">O21</f>
        <v>0</v>
      </c>
      <c r="P20" s="30">
        <f t="shared" ref="P20:R20" si="34">P21</f>
        <v>8765.5</v>
      </c>
      <c r="Q20" s="30">
        <f t="shared" si="34"/>
        <v>0</v>
      </c>
      <c r="R20" s="30">
        <f t="shared" si="34"/>
        <v>8765.5</v>
      </c>
    </row>
    <row r="21" spans="1:18" ht="31.5" outlineLevel="7" x14ac:dyDescent="0.2">
      <c r="A21" s="26" t="s">
        <v>609</v>
      </c>
      <c r="B21" s="26" t="s">
        <v>65</v>
      </c>
      <c r="C21" s="7" t="s">
        <v>421</v>
      </c>
      <c r="D21" s="31">
        <v>8765.5</v>
      </c>
      <c r="E21" s="28">
        <v>-700</v>
      </c>
      <c r="F21" s="28">
        <f>SUM(D21:E21)</f>
        <v>8065.5</v>
      </c>
      <c r="G21" s="28">
        <v>8064.5299299999997</v>
      </c>
      <c r="H21" s="28">
        <f t="shared" ref="H21" si="35">SUM(F21:G21)</f>
        <v>16130.029930000001</v>
      </c>
      <c r="I21" s="31">
        <v>8765.5</v>
      </c>
      <c r="J21" s="28"/>
      <c r="K21" s="28">
        <f>SUM(I21:J21)</f>
        <v>8765.5</v>
      </c>
      <c r="L21" s="28"/>
      <c r="M21" s="28">
        <f t="shared" ref="M21" si="36">SUM(K21:L21)</f>
        <v>8765.5</v>
      </c>
      <c r="N21" s="31">
        <v>8765.5</v>
      </c>
      <c r="O21" s="28"/>
      <c r="P21" s="28">
        <f>SUM(N21:O21)</f>
        <v>8765.5</v>
      </c>
      <c r="Q21" s="28"/>
      <c r="R21" s="28">
        <f t="shared" ref="R21" si="37">SUM(P21:Q21)</f>
        <v>8765.5</v>
      </c>
    </row>
    <row r="22" spans="1:18" ht="31.5" hidden="1" outlineLevel="7" x14ac:dyDescent="0.2">
      <c r="A22" s="32" t="s">
        <v>759</v>
      </c>
      <c r="B22" s="32"/>
      <c r="C22" s="33" t="s">
        <v>760</v>
      </c>
      <c r="D22" s="30">
        <f>D23</f>
        <v>0</v>
      </c>
      <c r="E22" s="30">
        <f t="shared" ref="E22:H22" si="38">E23</f>
        <v>700</v>
      </c>
      <c r="F22" s="30">
        <f t="shared" si="38"/>
        <v>700</v>
      </c>
      <c r="G22" s="30">
        <f t="shared" si="38"/>
        <v>-700</v>
      </c>
      <c r="H22" s="30">
        <f t="shared" si="38"/>
        <v>0</v>
      </c>
      <c r="I22" s="30"/>
      <c r="J22" s="30">
        <f t="shared" ref="J22:M22" si="39">J23</f>
        <v>0</v>
      </c>
      <c r="K22" s="30">
        <f t="shared" si="39"/>
        <v>0</v>
      </c>
      <c r="L22" s="30">
        <f t="shared" si="39"/>
        <v>0</v>
      </c>
      <c r="M22" s="30">
        <f t="shared" si="39"/>
        <v>0</v>
      </c>
      <c r="N22" s="30"/>
      <c r="O22" s="30">
        <f t="shared" ref="O22:R22" si="40">O23</f>
        <v>0</v>
      </c>
      <c r="P22" s="30">
        <f t="shared" si="40"/>
        <v>0</v>
      </c>
      <c r="Q22" s="30">
        <f t="shared" si="40"/>
        <v>0</v>
      </c>
      <c r="R22" s="30">
        <f t="shared" si="40"/>
        <v>0</v>
      </c>
    </row>
    <row r="23" spans="1:18" ht="31.5" hidden="1" outlineLevel="7" x14ac:dyDescent="0.2">
      <c r="A23" s="34" t="s">
        <v>759</v>
      </c>
      <c r="B23" s="34" t="s">
        <v>65</v>
      </c>
      <c r="C23" s="35" t="s">
        <v>66</v>
      </c>
      <c r="D23" s="31"/>
      <c r="E23" s="31">
        <v>700</v>
      </c>
      <c r="F23" s="31">
        <f>SUM(D23:E23)</f>
        <v>700</v>
      </c>
      <c r="G23" s="31">
        <v>-700</v>
      </c>
      <c r="H23" s="31">
        <f t="shared" ref="H23" si="41">SUM(F23:G23)</f>
        <v>0</v>
      </c>
      <c r="I23" s="30"/>
      <c r="J23" s="31"/>
      <c r="K23" s="31">
        <f>SUM(I23:J23)</f>
        <v>0</v>
      </c>
      <c r="L23" s="31"/>
      <c r="M23" s="31">
        <f t="shared" ref="M23" si="42">SUM(K23:L23)</f>
        <v>0</v>
      </c>
      <c r="N23" s="30"/>
      <c r="O23" s="31"/>
      <c r="P23" s="31">
        <f>SUM(N23:O23)</f>
        <v>0</v>
      </c>
      <c r="Q23" s="31"/>
      <c r="R23" s="31">
        <f t="shared" ref="R23" si="43">SUM(P23:Q23)</f>
        <v>0</v>
      </c>
    </row>
    <row r="24" spans="1:18" ht="43.5" customHeight="1" outlineLevel="7" x14ac:dyDescent="0.2">
      <c r="A24" s="32" t="s">
        <v>712</v>
      </c>
      <c r="B24" s="32"/>
      <c r="C24" s="33" t="s">
        <v>729</v>
      </c>
      <c r="D24" s="30">
        <f>D25</f>
        <v>23449.780000000002</v>
      </c>
      <c r="E24" s="30">
        <f t="shared" ref="E24:H24" si="44">E25</f>
        <v>0</v>
      </c>
      <c r="F24" s="30">
        <f t="shared" si="44"/>
        <v>23449.780000000002</v>
      </c>
      <c r="G24" s="30">
        <f t="shared" si="44"/>
        <v>-7481.9014000000006</v>
      </c>
      <c r="H24" s="30">
        <f t="shared" si="44"/>
        <v>15967.878600000002</v>
      </c>
      <c r="I24" s="30"/>
      <c r="J24" s="30">
        <f t="shared" ref="J24" si="45">J25</f>
        <v>0</v>
      </c>
      <c r="K24" s="30">
        <f t="shared" ref="K24:M24" si="46">K25</f>
        <v>0</v>
      </c>
      <c r="L24" s="30">
        <f t="shared" si="46"/>
        <v>36372.1414</v>
      </c>
      <c r="M24" s="30">
        <f t="shared" si="46"/>
        <v>36372.1414</v>
      </c>
      <c r="N24" s="30"/>
      <c r="O24" s="30">
        <f t="shared" ref="O24" si="47">O25</f>
        <v>0</v>
      </c>
      <c r="P24" s="30">
        <f t="shared" ref="P24:R24" si="48">P25</f>
        <v>0</v>
      </c>
      <c r="Q24" s="30">
        <f t="shared" si="48"/>
        <v>0</v>
      </c>
      <c r="R24" s="30">
        <f t="shared" si="48"/>
        <v>0</v>
      </c>
    </row>
    <row r="25" spans="1:18" ht="31.5" outlineLevel="7" x14ac:dyDescent="0.2">
      <c r="A25" s="34" t="s">
        <v>712</v>
      </c>
      <c r="B25" s="34" t="s">
        <v>65</v>
      </c>
      <c r="C25" s="35" t="s">
        <v>66</v>
      </c>
      <c r="D25" s="31">
        <f>22887.7+562.08</f>
        <v>23449.780000000002</v>
      </c>
      <c r="E25" s="28"/>
      <c r="F25" s="28">
        <f>SUM(D25:E25)</f>
        <v>23449.780000000002</v>
      </c>
      <c r="G25" s="28">
        <f>-22887.7+15405.7986</f>
        <v>-7481.9014000000006</v>
      </c>
      <c r="H25" s="28">
        <f t="shared" ref="H25" si="49">SUM(F25:G25)</f>
        <v>15967.878600000002</v>
      </c>
      <c r="I25" s="30"/>
      <c r="J25" s="28"/>
      <c r="K25" s="28">
        <f>SUM(I25:J25)</f>
        <v>0</v>
      </c>
      <c r="L25" s="28">
        <v>36372.1414</v>
      </c>
      <c r="M25" s="28">
        <f t="shared" ref="M25" si="50">SUM(K25:L25)</f>
        <v>36372.1414</v>
      </c>
      <c r="N25" s="30"/>
      <c r="O25" s="28"/>
      <c r="P25" s="28">
        <f>SUM(N25:O25)</f>
        <v>0</v>
      </c>
      <c r="Q25" s="28"/>
      <c r="R25" s="28">
        <f t="shared" ref="R25" si="51">SUM(P25:Q25)</f>
        <v>0</v>
      </c>
    </row>
    <row r="26" spans="1:18" ht="31.5" hidden="1" outlineLevel="5" x14ac:dyDescent="0.2">
      <c r="A26" s="22" t="s">
        <v>293</v>
      </c>
      <c r="B26" s="22"/>
      <c r="C26" s="23" t="s">
        <v>573</v>
      </c>
      <c r="D26" s="24">
        <f>D27</f>
        <v>1050</v>
      </c>
      <c r="E26" s="24">
        <f t="shared" ref="E26:H30" si="52">E27</f>
        <v>0</v>
      </c>
      <c r="F26" s="24">
        <f t="shared" si="52"/>
        <v>1050</v>
      </c>
      <c r="G26" s="24">
        <f t="shared" si="52"/>
        <v>0</v>
      </c>
      <c r="H26" s="24">
        <f t="shared" si="52"/>
        <v>1050</v>
      </c>
      <c r="I26" s="24"/>
      <c r="J26" s="24">
        <f t="shared" ref="J26" si="53">J27</f>
        <v>0</v>
      </c>
      <c r="K26" s="24">
        <f t="shared" ref="K26:M26" si="54">K27</f>
        <v>0</v>
      </c>
      <c r="L26" s="24">
        <f t="shared" si="54"/>
        <v>0</v>
      </c>
      <c r="M26" s="24">
        <f t="shared" si="54"/>
        <v>0</v>
      </c>
      <c r="N26" s="24"/>
      <c r="O26" s="24">
        <f t="shared" ref="O26" si="55">O27</f>
        <v>0</v>
      </c>
      <c r="P26" s="24">
        <f t="shared" ref="P26:R26" si="56">P27</f>
        <v>0</v>
      </c>
      <c r="Q26" s="24">
        <f t="shared" si="56"/>
        <v>0</v>
      </c>
      <c r="R26" s="24">
        <f t="shared" si="56"/>
        <v>0</v>
      </c>
    </row>
    <row r="27" spans="1:18" ht="31.5" hidden="1" outlineLevel="7" x14ac:dyDescent="0.2">
      <c r="A27" s="26" t="s">
        <v>293</v>
      </c>
      <c r="B27" s="26" t="s">
        <v>65</v>
      </c>
      <c r="C27" s="27" t="s">
        <v>66</v>
      </c>
      <c r="D27" s="28">
        <v>1050</v>
      </c>
      <c r="E27" s="28"/>
      <c r="F27" s="28">
        <f>SUM(D27:E27)</f>
        <v>1050</v>
      </c>
      <c r="G27" s="28"/>
      <c r="H27" s="28">
        <f t="shared" ref="H27" si="57">SUM(F27:G27)</f>
        <v>1050</v>
      </c>
      <c r="I27" s="28"/>
      <c r="J27" s="28"/>
      <c r="K27" s="28">
        <f>SUM(I27:J27)</f>
        <v>0</v>
      </c>
      <c r="L27" s="28"/>
      <c r="M27" s="28">
        <f t="shared" ref="M27" si="58">SUM(K27:L27)</f>
        <v>0</v>
      </c>
      <c r="N27" s="28"/>
      <c r="O27" s="28"/>
      <c r="P27" s="28">
        <f>SUM(N27:O27)</f>
        <v>0</v>
      </c>
      <c r="Q27" s="28"/>
      <c r="R27" s="28">
        <f t="shared" ref="R27" si="59">SUM(P27:Q27)</f>
        <v>0</v>
      </c>
    </row>
    <row r="28" spans="1:18" ht="30.75" customHeight="1" outlineLevel="7" x14ac:dyDescent="0.25">
      <c r="A28" s="112" t="s">
        <v>805</v>
      </c>
      <c r="B28" s="112"/>
      <c r="C28" s="115" t="s">
        <v>618</v>
      </c>
      <c r="D28" s="28"/>
      <c r="E28" s="28"/>
      <c r="F28" s="28"/>
      <c r="G28" s="24">
        <f t="shared" si="52"/>
        <v>7333.1812499999996</v>
      </c>
      <c r="H28" s="24">
        <f t="shared" si="52"/>
        <v>7333.1812499999996</v>
      </c>
      <c r="I28" s="28"/>
      <c r="J28" s="28"/>
      <c r="K28" s="28"/>
      <c r="L28" s="28"/>
      <c r="M28" s="28"/>
      <c r="N28" s="28"/>
      <c r="O28" s="28"/>
      <c r="P28" s="28"/>
      <c r="Q28" s="28"/>
      <c r="R28" s="28"/>
    </row>
    <row r="29" spans="1:18" ht="31.5" outlineLevel="7" x14ac:dyDescent="0.25">
      <c r="A29" s="114" t="s">
        <v>805</v>
      </c>
      <c r="B29" s="114" t="s">
        <v>65</v>
      </c>
      <c r="C29" s="116" t="s">
        <v>66</v>
      </c>
      <c r="D29" s="28"/>
      <c r="E29" s="28"/>
      <c r="F29" s="28"/>
      <c r="G29" s="28">
        <v>7333.1812499999996</v>
      </c>
      <c r="H29" s="28">
        <f t="shared" ref="H29" si="60">SUM(F29:G29)</f>
        <v>7333.1812499999996</v>
      </c>
      <c r="I29" s="28"/>
      <c r="J29" s="28"/>
      <c r="K29" s="28"/>
      <c r="L29" s="28"/>
      <c r="M29" s="28"/>
      <c r="N29" s="28"/>
      <c r="O29" s="28"/>
      <c r="P29" s="28"/>
      <c r="Q29" s="28"/>
      <c r="R29" s="28"/>
    </row>
    <row r="30" spans="1:18" ht="30" customHeight="1" outlineLevel="7" x14ac:dyDescent="0.25">
      <c r="A30" s="112" t="s">
        <v>805</v>
      </c>
      <c r="B30" s="112"/>
      <c r="C30" s="115" t="s">
        <v>617</v>
      </c>
      <c r="D30" s="28"/>
      <c r="E30" s="28"/>
      <c r="F30" s="28"/>
      <c r="G30" s="24">
        <f t="shared" si="52"/>
        <v>21999.543750000001</v>
      </c>
      <c r="H30" s="24">
        <f t="shared" si="52"/>
        <v>21999.543750000001</v>
      </c>
      <c r="I30" s="28"/>
      <c r="J30" s="28"/>
      <c r="K30" s="28"/>
      <c r="L30" s="28"/>
      <c r="M30" s="28"/>
      <c r="N30" s="28"/>
      <c r="O30" s="28"/>
      <c r="P30" s="28"/>
      <c r="Q30" s="28"/>
      <c r="R30" s="28"/>
    </row>
    <row r="31" spans="1:18" ht="31.5" outlineLevel="7" x14ac:dyDescent="0.25">
      <c r="A31" s="114" t="s">
        <v>805</v>
      </c>
      <c r="B31" s="114" t="s">
        <v>65</v>
      </c>
      <c r="C31" s="116" t="s">
        <v>66</v>
      </c>
      <c r="D31" s="28"/>
      <c r="E31" s="28"/>
      <c r="F31" s="28"/>
      <c r="G31" s="28">
        <v>21999.543750000001</v>
      </c>
      <c r="H31" s="28">
        <f t="shared" ref="H31" si="61">SUM(F31:G31)</f>
        <v>21999.543750000001</v>
      </c>
      <c r="I31" s="28"/>
      <c r="J31" s="28"/>
      <c r="K31" s="28"/>
      <c r="L31" s="28"/>
      <c r="M31" s="28"/>
      <c r="N31" s="28"/>
      <c r="O31" s="28"/>
      <c r="P31" s="28"/>
      <c r="Q31" s="28"/>
      <c r="R31" s="28"/>
    </row>
    <row r="32" spans="1:18" ht="47.25" outlineLevel="4" x14ac:dyDescent="0.2">
      <c r="A32" s="22" t="s">
        <v>305</v>
      </c>
      <c r="B32" s="22"/>
      <c r="C32" s="23" t="s">
        <v>306</v>
      </c>
      <c r="D32" s="24">
        <f t="shared" ref="D32:R32" si="62">D33+D37+D39</f>
        <v>579.70000000000005</v>
      </c>
      <c r="E32" s="24">
        <f t="shared" ref="E32:F32" si="63">E33+E37+E39</f>
        <v>0</v>
      </c>
      <c r="F32" s="24">
        <f t="shared" si="63"/>
        <v>579.70000000000005</v>
      </c>
      <c r="G32" s="24">
        <f t="shared" ref="G32:H32" si="64">G33+G37+G39</f>
        <v>130</v>
      </c>
      <c r="H32" s="24">
        <f t="shared" si="64"/>
        <v>709.69999999999993</v>
      </c>
      <c r="I32" s="24">
        <f t="shared" si="62"/>
        <v>579.70000000000005</v>
      </c>
      <c r="J32" s="24">
        <f t="shared" ref="J32:M32" si="65">J33+J37+J39</f>
        <v>0</v>
      </c>
      <c r="K32" s="24">
        <f t="shared" si="65"/>
        <v>579.70000000000005</v>
      </c>
      <c r="L32" s="24">
        <f t="shared" si="65"/>
        <v>0</v>
      </c>
      <c r="M32" s="24">
        <f t="shared" si="65"/>
        <v>579.70000000000005</v>
      </c>
      <c r="N32" s="24">
        <f t="shared" si="62"/>
        <v>579.70000000000005</v>
      </c>
      <c r="O32" s="24">
        <f t="shared" si="62"/>
        <v>0</v>
      </c>
      <c r="P32" s="24">
        <f t="shared" si="62"/>
        <v>579.70000000000005</v>
      </c>
      <c r="Q32" s="24">
        <f t="shared" si="62"/>
        <v>0</v>
      </c>
      <c r="R32" s="24">
        <f t="shared" si="62"/>
        <v>579.70000000000005</v>
      </c>
    </row>
    <row r="33" spans="1:18" ht="31.5" outlineLevel="5" x14ac:dyDescent="0.2">
      <c r="A33" s="22" t="s">
        <v>319</v>
      </c>
      <c r="B33" s="22"/>
      <c r="C33" s="23" t="s">
        <v>817</v>
      </c>
      <c r="D33" s="24">
        <f>D34+D35+D36</f>
        <v>407.4</v>
      </c>
      <c r="E33" s="24">
        <f t="shared" ref="E33:F33" si="66">E34+E35+E36</f>
        <v>0</v>
      </c>
      <c r="F33" s="24">
        <f t="shared" si="66"/>
        <v>407.4</v>
      </c>
      <c r="G33" s="24">
        <f t="shared" ref="G33:H33" si="67">G34+G35+G36</f>
        <v>130</v>
      </c>
      <c r="H33" s="24">
        <f t="shared" si="67"/>
        <v>537.4</v>
      </c>
      <c r="I33" s="24">
        <f>I34+I35+I36</f>
        <v>407.4</v>
      </c>
      <c r="J33" s="24">
        <f t="shared" ref="J33" si="68">J34+J35+J36</f>
        <v>0</v>
      </c>
      <c r="K33" s="24">
        <f t="shared" ref="K33:M33" si="69">K34+K35+K36</f>
        <v>407.4</v>
      </c>
      <c r="L33" s="24">
        <f t="shared" si="69"/>
        <v>0</v>
      </c>
      <c r="M33" s="24">
        <f t="shared" si="69"/>
        <v>407.4</v>
      </c>
      <c r="N33" s="24">
        <f>N34+N35+N36</f>
        <v>407.4</v>
      </c>
      <c r="O33" s="24">
        <f t="shared" ref="O33" si="70">O34+O35+O36</f>
        <v>0</v>
      </c>
      <c r="P33" s="24">
        <f t="shared" ref="P33:R33" si="71">P34+P35+P36</f>
        <v>407.4</v>
      </c>
      <c r="Q33" s="24">
        <f t="shared" si="71"/>
        <v>0</v>
      </c>
      <c r="R33" s="24">
        <f t="shared" si="71"/>
        <v>407.4</v>
      </c>
    </row>
    <row r="34" spans="1:18" ht="31.5" hidden="1" outlineLevel="7" x14ac:dyDescent="0.2">
      <c r="A34" s="26" t="s">
        <v>319</v>
      </c>
      <c r="B34" s="26" t="s">
        <v>7</v>
      </c>
      <c r="C34" s="27" t="s">
        <v>8</v>
      </c>
      <c r="D34" s="31">
        <v>71.099999999999994</v>
      </c>
      <c r="E34" s="28"/>
      <c r="F34" s="28">
        <f t="shared" ref="F34:F36" si="72">SUM(D34:E34)</f>
        <v>71.099999999999994</v>
      </c>
      <c r="G34" s="28"/>
      <c r="H34" s="28">
        <f t="shared" ref="H34:H36" si="73">SUM(F34:G34)</f>
        <v>71.099999999999994</v>
      </c>
      <c r="I34" s="31">
        <v>71.099999999999994</v>
      </c>
      <c r="J34" s="28"/>
      <c r="K34" s="28">
        <f t="shared" ref="K34:K36" si="74">SUM(I34:J34)</f>
        <v>71.099999999999994</v>
      </c>
      <c r="L34" s="28"/>
      <c r="M34" s="28">
        <f t="shared" ref="M34:M36" si="75">SUM(K34:L34)</f>
        <v>71.099999999999994</v>
      </c>
      <c r="N34" s="31">
        <v>71.099999999999994</v>
      </c>
      <c r="O34" s="28"/>
      <c r="P34" s="28">
        <f t="shared" ref="P34:P36" si="76">SUM(N34:O34)</f>
        <v>71.099999999999994</v>
      </c>
      <c r="Q34" s="28"/>
      <c r="R34" s="28">
        <f t="shared" ref="R34:R36" si="77">SUM(P34:Q34)</f>
        <v>71.099999999999994</v>
      </c>
    </row>
    <row r="35" spans="1:18" ht="15.75" hidden="1" outlineLevel="7" x14ac:dyDescent="0.2">
      <c r="A35" s="26" t="s">
        <v>319</v>
      </c>
      <c r="B35" s="26" t="s">
        <v>19</v>
      </c>
      <c r="C35" s="27" t="s">
        <v>20</v>
      </c>
      <c r="D35" s="31">
        <v>62.4</v>
      </c>
      <c r="E35" s="28"/>
      <c r="F35" s="28">
        <f t="shared" si="72"/>
        <v>62.4</v>
      </c>
      <c r="G35" s="28"/>
      <c r="H35" s="28">
        <f t="shared" si="73"/>
        <v>62.4</v>
      </c>
      <c r="I35" s="31">
        <v>62.4</v>
      </c>
      <c r="J35" s="28"/>
      <c r="K35" s="28">
        <f t="shared" si="74"/>
        <v>62.4</v>
      </c>
      <c r="L35" s="28"/>
      <c r="M35" s="28">
        <f t="shared" si="75"/>
        <v>62.4</v>
      </c>
      <c r="N35" s="31">
        <v>62.4</v>
      </c>
      <c r="O35" s="28"/>
      <c r="P35" s="28">
        <f t="shared" si="76"/>
        <v>62.4</v>
      </c>
      <c r="Q35" s="28"/>
      <c r="R35" s="28">
        <f t="shared" si="77"/>
        <v>62.4</v>
      </c>
    </row>
    <row r="36" spans="1:18" ht="31.5" outlineLevel="7" x14ac:dyDescent="0.2">
      <c r="A36" s="26" t="s">
        <v>319</v>
      </c>
      <c r="B36" s="26" t="s">
        <v>65</v>
      </c>
      <c r="C36" s="27" t="s">
        <v>66</v>
      </c>
      <c r="D36" s="31">
        <v>273.89999999999998</v>
      </c>
      <c r="E36" s="28"/>
      <c r="F36" s="28">
        <f t="shared" si="72"/>
        <v>273.89999999999998</v>
      </c>
      <c r="G36" s="28">
        <v>130</v>
      </c>
      <c r="H36" s="28">
        <f t="shared" si="73"/>
        <v>403.9</v>
      </c>
      <c r="I36" s="31">
        <v>273.89999999999998</v>
      </c>
      <c r="J36" s="28"/>
      <c r="K36" s="28">
        <f t="shared" si="74"/>
        <v>273.89999999999998</v>
      </c>
      <c r="L36" s="28"/>
      <c r="M36" s="28">
        <f t="shared" si="75"/>
        <v>273.89999999999998</v>
      </c>
      <c r="N36" s="31">
        <v>273.89999999999998</v>
      </c>
      <c r="O36" s="28"/>
      <c r="P36" s="28">
        <f t="shared" si="76"/>
        <v>273.89999999999998</v>
      </c>
      <c r="Q36" s="28"/>
      <c r="R36" s="28">
        <f t="shared" si="77"/>
        <v>273.89999999999998</v>
      </c>
    </row>
    <row r="37" spans="1:18" ht="31.5" hidden="1" outlineLevel="5" x14ac:dyDescent="0.2">
      <c r="A37" s="22" t="s">
        <v>320</v>
      </c>
      <c r="B37" s="22"/>
      <c r="C37" s="23" t="s">
        <v>321</v>
      </c>
      <c r="D37" s="24">
        <f>D38</f>
        <v>97.3</v>
      </c>
      <c r="E37" s="24">
        <f t="shared" ref="E37:H37" si="78">E38</f>
        <v>0</v>
      </c>
      <c r="F37" s="24">
        <f t="shared" si="78"/>
        <v>97.3</v>
      </c>
      <c r="G37" s="24">
        <f t="shared" si="78"/>
        <v>0</v>
      </c>
      <c r="H37" s="24">
        <f t="shared" si="78"/>
        <v>97.3</v>
      </c>
      <c r="I37" s="24">
        <f t="shared" ref="I37:N37" si="79">I38</f>
        <v>97.3</v>
      </c>
      <c r="J37" s="24">
        <f t="shared" ref="J37" si="80">J38</f>
        <v>0</v>
      </c>
      <c r="K37" s="24">
        <f t="shared" ref="K37:M37" si="81">K38</f>
        <v>97.3</v>
      </c>
      <c r="L37" s="24">
        <f t="shared" si="81"/>
        <v>0</v>
      </c>
      <c r="M37" s="24">
        <f t="shared" si="81"/>
        <v>97.3</v>
      </c>
      <c r="N37" s="24">
        <f t="shared" si="79"/>
        <v>97.3</v>
      </c>
      <c r="O37" s="24">
        <f t="shared" ref="O37" si="82">O38</f>
        <v>0</v>
      </c>
      <c r="P37" s="24">
        <f t="shared" ref="P37:R37" si="83">P38</f>
        <v>97.3</v>
      </c>
      <c r="Q37" s="24">
        <f t="shared" si="83"/>
        <v>0</v>
      </c>
      <c r="R37" s="24">
        <f t="shared" si="83"/>
        <v>97.3</v>
      </c>
    </row>
    <row r="38" spans="1:18" ht="31.5" hidden="1" outlineLevel="7" x14ac:dyDescent="0.2">
      <c r="A38" s="26" t="s">
        <v>320</v>
      </c>
      <c r="B38" s="26" t="s">
        <v>65</v>
      </c>
      <c r="C38" s="27" t="s">
        <v>66</v>
      </c>
      <c r="D38" s="28">
        <v>97.3</v>
      </c>
      <c r="E38" s="28"/>
      <c r="F38" s="28">
        <f>SUM(D38:E38)</f>
        <v>97.3</v>
      </c>
      <c r="G38" s="28"/>
      <c r="H38" s="28">
        <f t="shared" ref="H38" si="84">SUM(F38:G38)</f>
        <v>97.3</v>
      </c>
      <c r="I38" s="28">
        <v>97.3</v>
      </c>
      <c r="J38" s="28"/>
      <c r="K38" s="28">
        <f>SUM(I38:J38)</f>
        <v>97.3</v>
      </c>
      <c r="L38" s="28"/>
      <c r="M38" s="28">
        <f t="shared" ref="M38" si="85">SUM(K38:L38)</f>
        <v>97.3</v>
      </c>
      <c r="N38" s="28">
        <v>97.3</v>
      </c>
      <c r="O38" s="28"/>
      <c r="P38" s="28">
        <f>SUM(N38:O38)</f>
        <v>97.3</v>
      </c>
      <c r="Q38" s="28"/>
      <c r="R38" s="28">
        <f t="shared" ref="R38" si="86">SUM(P38:Q38)</f>
        <v>97.3</v>
      </c>
    </row>
    <row r="39" spans="1:18" ht="15.75" hidden="1" outlineLevel="5" x14ac:dyDescent="0.2">
      <c r="A39" s="22" t="s">
        <v>322</v>
      </c>
      <c r="B39" s="22"/>
      <c r="C39" s="23" t="s">
        <v>323</v>
      </c>
      <c r="D39" s="24">
        <f>D40</f>
        <v>75</v>
      </c>
      <c r="E39" s="24">
        <f t="shared" ref="E39:H39" si="87">E40</f>
        <v>0</v>
      </c>
      <c r="F39" s="24">
        <f t="shared" si="87"/>
        <v>75</v>
      </c>
      <c r="G39" s="24">
        <f t="shared" si="87"/>
        <v>0</v>
      </c>
      <c r="H39" s="24">
        <f t="shared" si="87"/>
        <v>75</v>
      </c>
      <c r="I39" s="24">
        <f t="shared" ref="I39:N39" si="88">I40</f>
        <v>75</v>
      </c>
      <c r="J39" s="24">
        <f t="shared" ref="J39" si="89">J40</f>
        <v>0</v>
      </c>
      <c r="K39" s="24">
        <f t="shared" ref="K39:M39" si="90">K40</f>
        <v>75</v>
      </c>
      <c r="L39" s="24">
        <f t="shared" si="90"/>
        <v>0</v>
      </c>
      <c r="M39" s="24">
        <f t="shared" si="90"/>
        <v>75</v>
      </c>
      <c r="N39" s="24">
        <f t="shared" si="88"/>
        <v>75</v>
      </c>
      <c r="O39" s="24">
        <f t="shared" ref="O39" si="91">O40</f>
        <v>0</v>
      </c>
      <c r="P39" s="24">
        <f t="shared" ref="P39:R39" si="92">P40</f>
        <v>75</v>
      </c>
      <c r="Q39" s="24">
        <f t="shared" si="92"/>
        <v>0</v>
      </c>
      <c r="R39" s="24">
        <f t="shared" si="92"/>
        <v>75</v>
      </c>
    </row>
    <row r="40" spans="1:18" ht="15.75" hidden="1" outlineLevel="7" x14ac:dyDescent="0.2">
      <c r="A40" s="26" t="s">
        <v>322</v>
      </c>
      <c r="B40" s="26" t="s">
        <v>19</v>
      </c>
      <c r="C40" s="27" t="s">
        <v>20</v>
      </c>
      <c r="D40" s="28">
        <v>75</v>
      </c>
      <c r="E40" s="28"/>
      <c r="F40" s="28">
        <f>SUM(D40:E40)</f>
        <v>75</v>
      </c>
      <c r="G40" s="28"/>
      <c r="H40" s="28">
        <f t="shared" ref="H40" si="93">SUM(F40:G40)</f>
        <v>75</v>
      </c>
      <c r="I40" s="28">
        <v>75</v>
      </c>
      <c r="J40" s="28"/>
      <c r="K40" s="28">
        <f>SUM(I40:J40)</f>
        <v>75</v>
      </c>
      <c r="L40" s="28"/>
      <c r="M40" s="28">
        <f t="shared" ref="M40" si="94">SUM(K40:L40)</f>
        <v>75</v>
      </c>
      <c r="N40" s="28">
        <v>75</v>
      </c>
      <c r="O40" s="28"/>
      <c r="P40" s="28">
        <f>SUM(N40:O40)</f>
        <v>75</v>
      </c>
      <c r="Q40" s="28"/>
      <c r="R40" s="28">
        <f t="shared" ref="R40" si="95">SUM(P40:Q40)</f>
        <v>75</v>
      </c>
    </row>
    <row r="41" spans="1:18" ht="31.5" outlineLevel="7" x14ac:dyDescent="0.25">
      <c r="A41" s="111" t="s">
        <v>820</v>
      </c>
      <c r="B41" s="111"/>
      <c r="C41" s="119" t="s">
        <v>822</v>
      </c>
      <c r="D41" s="28"/>
      <c r="E41" s="28"/>
      <c r="F41" s="28"/>
      <c r="G41" s="24">
        <f>G42+G44</f>
        <v>695</v>
      </c>
      <c r="H41" s="24">
        <f t="shared" ref="H41:R41" si="96">H42+H44</f>
        <v>695</v>
      </c>
      <c r="I41" s="24">
        <f t="shared" si="96"/>
        <v>0</v>
      </c>
      <c r="J41" s="24">
        <f t="shared" si="96"/>
        <v>0</v>
      </c>
      <c r="K41" s="24">
        <f t="shared" si="96"/>
        <v>0</v>
      </c>
      <c r="L41" s="24">
        <f t="shared" si="96"/>
        <v>0</v>
      </c>
      <c r="M41" s="24">
        <f t="shared" si="96"/>
        <v>0</v>
      </c>
      <c r="N41" s="24">
        <f t="shared" si="96"/>
        <v>0</v>
      </c>
      <c r="O41" s="24">
        <f t="shared" si="96"/>
        <v>0</v>
      </c>
      <c r="P41" s="24">
        <f t="shared" si="96"/>
        <v>0</v>
      </c>
      <c r="Q41" s="24">
        <f t="shared" si="96"/>
        <v>0</v>
      </c>
      <c r="R41" s="24">
        <f t="shared" si="96"/>
        <v>0</v>
      </c>
    </row>
    <row r="42" spans="1:18" ht="47.25" outlineLevel="7" x14ac:dyDescent="0.25">
      <c r="A42" s="111" t="s">
        <v>821</v>
      </c>
      <c r="B42" s="111"/>
      <c r="C42" s="119" t="s">
        <v>608</v>
      </c>
      <c r="D42" s="28"/>
      <c r="E42" s="28"/>
      <c r="F42" s="28"/>
      <c r="G42" s="24">
        <f t="shared" ref="G42:H44" si="97">G43</f>
        <v>100</v>
      </c>
      <c r="H42" s="24">
        <f t="shared" si="97"/>
        <v>100</v>
      </c>
      <c r="I42" s="28"/>
      <c r="J42" s="28"/>
      <c r="K42" s="28"/>
      <c r="L42" s="28"/>
      <c r="M42" s="28"/>
      <c r="N42" s="28"/>
      <c r="O42" s="28"/>
      <c r="P42" s="28"/>
      <c r="Q42" s="28"/>
      <c r="R42" s="28"/>
    </row>
    <row r="43" spans="1:18" ht="31.5" outlineLevel="7" x14ac:dyDescent="0.25">
      <c r="A43" s="113" t="s">
        <v>821</v>
      </c>
      <c r="B43" s="113" t="s">
        <v>65</v>
      </c>
      <c r="C43" s="118" t="s">
        <v>66</v>
      </c>
      <c r="D43" s="28"/>
      <c r="E43" s="28"/>
      <c r="F43" s="28"/>
      <c r="G43" s="28">
        <v>100</v>
      </c>
      <c r="H43" s="28">
        <f t="shared" ref="H43" si="98">SUM(F43:G43)</f>
        <v>100</v>
      </c>
      <c r="I43" s="28"/>
      <c r="J43" s="28"/>
      <c r="K43" s="28"/>
      <c r="L43" s="28"/>
      <c r="M43" s="28"/>
      <c r="N43" s="28"/>
      <c r="O43" s="28"/>
      <c r="P43" s="28"/>
      <c r="Q43" s="28"/>
      <c r="R43" s="28"/>
    </row>
    <row r="44" spans="1:18" ht="31.5" outlineLevel="7" x14ac:dyDescent="0.25">
      <c r="A44" s="22" t="s">
        <v>823</v>
      </c>
      <c r="B44" s="22" t="s">
        <v>447</v>
      </c>
      <c r="C44" s="124" t="s">
        <v>824</v>
      </c>
      <c r="D44" s="28"/>
      <c r="E44" s="28"/>
      <c r="F44" s="28"/>
      <c r="G44" s="24">
        <f t="shared" si="97"/>
        <v>595</v>
      </c>
      <c r="H44" s="24">
        <f t="shared" si="97"/>
        <v>595</v>
      </c>
      <c r="I44" s="28"/>
      <c r="J44" s="28"/>
      <c r="K44" s="28"/>
      <c r="L44" s="28"/>
      <c r="M44" s="28"/>
      <c r="N44" s="28"/>
      <c r="O44" s="28"/>
      <c r="P44" s="28"/>
      <c r="Q44" s="28"/>
      <c r="R44" s="28"/>
    </row>
    <row r="45" spans="1:18" ht="31.5" outlineLevel="7" x14ac:dyDescent="0.25">
      <c r="A45" s="26" t="s">
        <v>823</v>
      </c>
      <c r="B45" s="26" t="s">
        <v>65</v>
      </c>
      <c r="C45" s="122" t="s">
        <v>421</v>
      </c>
      <c r="D45" s="28"/>
      <c r="E45" s="28"/>
      <c r="F45" s="28"/>
      <c r="G45" s="28">
        <v>595</v>
      </c>
      <c r="H45" s="28">
        <f t="shared" ref="H45" si="99">SUM(F45:G45)</f>
        <v>595</v>
      </c>
      <c r="I45" s="28"/>
      <c r="J45" s="28"/>
      <c r="K45" s="28"/>
      <c r="L45" s="28"/>
      <c r="M45" s="28"/>
      <c r="N45" s="28"/>
      <c r="O45" s="28"/>
      <c r="P45" s="28"/>
      <c r="Q45" s="28"/>
      <c r="R45" s="28"/>
    </row>
    <row r="46" spans="1:18" ht="31.5" hidden="1" outlineLevel="7" x14ac:dyDescent="0.2">
      <c r="A46" s="32" t="s">
        <v>683</v>
      </c>
      <c r="B46" s="34"/>
      <c r="C46" s="33" t="s">
        <v>670</v>
      </c>
      <c r="D46" s="30">
        <f>D47+D51+D53+D49</f>
        <v>37296.678119999997</v>
      </c>
      <c r="E46" s="30">
        <f t="shared" ref="E46:F46" si="100">E47+E51+E53+E49</f>
        <v>0</v>
      </c>
      <c r="F46" s="30">
        <f t="shared" si="100"/>
        <v>37296.678119999997</v>
      </c>
      <c r="G46" s="30">
        <f t="shared" ref="G46:H46" si="101">G47+G51+G53+G49</f>
        <v>0</v>
      </c>
      <c r="H46" s="30">
        <f t="shared" si="101"/>
        <v>37296.678119999997</v>
      </c>
      <c r="I46" s="30">
        <f t="shared" ref="I46:N46" si="102">I47+I51+I53+I49</f>
        <v>11819.667820000001</v>
      </c>
      <c r="J46" s="30">
        <f t="shared" ref="J46" si="103">J47+J51+J53+J49</f>
        <v>0</v>
      </c>
      <c r="K46" s="30">
        <f t="shared" ref="K46:M46" si="104">K47+K51+K53+K49</f>
        <v>11819.667820000001</v>
      </c>
      <c r="L46" s="30">
        <f t="shared" si="104"/>
        <v>0</v>
      </c>
      <c r="M46" s="30">
        <f t="shared" si="104"/>
        <v>11819.667820000001</v>
      </c>
      <c r="N46" s="30">
        <f t="shared" si="102"/>
        <v>2909.8339099999998</v>
      </c>
      <c r="O46" s="30">
        <f t="shared" ref="O46" si="105">O47+O51+O53+O49</f>
        <v>0</v>
      </c>
      <c r="P46" s="30">
        <f t="shared" ref="P46:R46" si="106">P47+P51+P53+P49</f>
        <v>2909.8339099999998</v>
      </c>
      <c r="Q46" s="30">
        <f t="shared" si="106"/>
        <v>0</v>
      </c>
      <c r="R46" s="30">
        <f t="shared" si="106"/>
        <v>2909.8339099999998</v>
      </c>
    </row>
    <row r="47" spans="1:18" ht="31.5" hidden="1" outlineLevel="7" x14ac:dyDescent="0.2">
      <c r="A47" s="32" t="s">
        <v>684</v>
      </c>
      <c r="B47" s="32"/>
      <c r="C47" s="33" t="s">
        <v>735</v>
      </c>
      <c r="D47" s="30">
        <f>D48</f>
        <v>18050</v>
      </c>
      <c r="E47" s="30">
        <f t="shared" ref="E47:H47" si="107">E48</f>
        <v>0</v>
      </c>
      <c r="F47" s="30">
        <f t="shared" si="107"/>
        <v>18050</v>
      </c>
      <c r="G47" s="30">
        <f t="shared" si="107"/>
        <v>0</v>
      </c>
      <c r="H47" s="30">
        <f t="shared" si="107"/>
        <v>18050</v>
      </c>
      <c r="I47" s="30">
        <f t="shared" ref="I47:N47" si="108">I48</f>
        <v>11700</v>
      </c>
      <c r="J47" s="30">
        <f t="shared" ref="J47" si="109">J48</f>
        <v>0</v>
      </c>
      <c r="K47" s="30">
        <f t="shared" ref="K47:M47" si="110">K48</f>
        <v>11700</v>
      </c>
      <c r="L47" s="30">
        <f t="shared" si="110"/>
        <v>0</v>
      </c>
      <c r="M47" s="30">
        <f t="shared" si="110"/>
        <v>11700</v>
      </c>
      <c r="N47" s="30">
        <f t="shared" si="108"/>
        <v>2850</v>
      </c>
      <c r="O47" s="30">
        <f t="shared" ref="O47" si="111">O48</f>
        <v>0</v>
      </c>
      <c r="P47" s="30">
        <f t="shared" ref="P47:R47" si="112">P48</f>
        <v>2850</v>
      </c>
      <c r="Q47" s="30">
        <f t="shared" si="112"/>
        <v>0</v>
      </c>
      <c r="R47" s="30">
        <f t="shared" si="112"/>
        <v>2850</v>
      </c>
    </row>
    <row r="48" spans="1:18" ht="31.5" hidden="1" outlineLevel="7" x14ac:dyDescent="0.2">
      <c r="A48" s="34" t="s">
        <v>684</v>
      </c>
      <c r="B48" s="34" t="s">
        <v>65</v>
      </c>
      <c r="C48" s="35" t="s">
        <v>66</v>
      </c>
      <c r="D48" s="31">
        <v>18050</v>
      </c>
      <c r="E48" s="28"/>
      <c r="F48" s="28">
        <f>SUM(D48:E48)</f>
        <v>18050</v>
      </c>
      <c r="G48" s="28"/>
      <c r="H48" s="28">
        <f t="shared" ref="H48" si="113">SUM(F48:G48)</f>
        <v>18050</v>
      </c>
      <c r="I48" s="31">
        <v>11700</v>
      </c>
      <c r="J48" s="28"/>
      <c r="K48" s="28">
        <f>SUM(I48:J48)</f>
        <v>11700</v>
      </c>
      <c r="L48" s="28"/>
      <c r="M48" s="28">
        <f t="shared" ref="M48" si="114">SUM(K48:L48)</f>
        <v>11700</v>
      </c>
      <c r="N48" s="31">
        <v>2850</v>
      </c>
      <c r="O48" s="28"/>
      <c r="P48" s="28">
        <f>SUM(N48:O48)</f>
        <v>2850</v>
      </c>
      <c r="Q48" s="28"/>
      <c r="R48" s="28">
        <f t="shared" ref="R48" si="115">SUM(P48:Q48)</f>
        <v>2850</v>
      </c>
    </row>
    <row r="49" spans="1:18" ht="31.5" hidden="1" outlineLevel="7" x14ac:dyDescent="0.2">
      <c r="A49" s="32" t="s">
        <v>684</v>
      </c>
      <c r="B49" s="32"/>
      <c r="C49" s="33" t="s">
        <v>736</v>
      </c>
      <c r="D49" s="30">
        <f>D50</f>
        <v>18050</v>
      </c>
      <c r="E49" s="30">
        <f t="shared" ref="E49:H49" si="116">E50</f>
        <v>0</v>
      </c>
      <c r="F49" s="30">
        <f t="shared" si="116"/>
        <v>18050</v>
      </c>
      <c r="G49" s="30">
        <f t="shared" si="116"/>
        <v>0</v>
      </c>
      <c r="H49" s="30">
        <f t="shared" si="116"/>
        <v>18050</v>
      </c>
      <c r="I49" s="30"/>
      <c r="J49" s="30">
        <f t="shared" ref="J49" si="117">J50</f>
        <v>0</v>
      </c>
      <c r="K49" s="30">
        <f t="shared" ref="K49:M49" si="118">K50</f>
        <v>0</v>
      </c>
      <c r="L49" s="30">
        <f t="shared" si="118"/>
        <v>0</v>
      </c>
      <c r="M49" s="30">
        <f t="shared" si="118"/>
        <v>0</v>
      </c>
      <c r="N49" s="30"/>
      <c r="O49" s="30">
        <f t="shared" ref="O49" si="119">O50</f>
        <v>0</v>
      </c>
      <c r="P49" s="30">
        <f t="shared" ref="P49:R49" si="120">P50</f>
        <v>0</v>
      </c>
      <c r="Q49" s="30">
        <f t="shared" si="120"/>
        <v>0</v>
      </c>
      <c r="R49" s="30">
        <f t="shared" si="120"/>
        <v>0</v>
      </c>
    </row>
    <row r="50" spans="1:18" ht="31.5" hidden="1" outlineLevel="7" x14ac:dyDescent="0.2">
      <c r="A50" s="34" t="s">
        <v>684</v>
      </c>
      <c r="B50" s="34" t="s">
        <v>65</v>
      </c>
      <c r="C50" s="35" t="s">
        <v>66</v>
      </c>
      <c r="D50" s="31">
        <v>18050</v>
      </c>
      <c r="E50" s="28"/>
      <c r="F50" s="28">
        <f>SUM(D50:E50)</f>
        <v>18050</v>
      </c>
      <c r="G50" s="28"/>
      <c r="H50" s="28">
        <f t="shared" ref="H50" si="121">SUM(F50:G50)</f>
        <v>18050</v>
      </c>
      <c r="I50" s="31"/>
      <c r="J50" s="28"/>
      <c r="K50" s="28">
        <f>SUM(I50:J50)</f>
        <v>0</v>
      </c>
      <c r="L50" s="28"/>
      <c r="M50" s="28">
        <f t="shared" ref="M50" si="122">SUM(K50:L50)</f>
        <v>0</v>
      </c>
      <c r="N50" s="31"/>
      <c r="O50" s="28"/>
      <c r="P50" s="28">
        <f>SUM(N50:O50)</f>
        <v>0</v>
      </c>
      <c r="Q50" s="28"/>
      <c r="R50" s="28">
        <f t="shared" ref="R50" si="123">SUM(P50:Q50)</f>
        <v>0</v>
      </c>
    </row>
    <row r="51" spans="1:18" ht="31.5" hidden="1" outlineLevel="7" x14ac:dyDescent="0.2">
      <c r="A51" s="32" t="s">
        <v>685</v>
      </c>
      <c r="B51" s="32"/>
      <c r="C51" s="33" t="s">
        <v>737</v>
      </c>
      <c r="D51" s="30">
        <f>D52</f>
        <v>119.66782000000001</v>
      </c>
      <c r="E51" s="30">
        <f t="shared" ref="E51:H51" si="124">E52</f>
        <v>0</v>
      </c>
      <c r="F51" s="30">
        <f t="shared" si="124"/>
        <v>119.66782000000001</v>
      </c>
      <c r="G51" s="30">
        <f t="shared" si="124"/>
        <v>0</v>
      </c>
      <c r="H51" s="30">
        <f t="shared" si="124"/>
        <v>119.66782000000001</v>
      </c>
      <c r="I51" s="30">
        <f t="shared" ref="I51:N51" si="125">I52</f>
        <v>119.66782000000001</v>
      </c>
      <c r="J51" s="30">
        <f t="shared" ref="J51" si="126">J52</f>
        <v>0</v>
      </c>
      <c r="K51" s="30">
        <f t="shared" ref="K51:M51" si="127">K52</f>
        <v>119.66782000000001</v>
      </c>
      <c r="L51" s="30">
        <f t="shared" si="127"/>
        <v>0</v>
      </c>
      <c r="M51" s="30">
        <f t="shared" si="127"/>
        <v>119.66782000000001</v>
      </c>
      <c r="N51" s="30">
        <f t="shared" si="125"/>
        <v>59.833910000000003</v>
      </c>
      <c r="O51" s="30">
        <f t="shared" ref="O51" si="128">O52</f>
        <v>0</v>
      </c>
      <c r="P51" s="30">
        <f t="shared" ref="P51:R51" si="129">P52</f>
        <v>59.833910000000003</v>
      </c>
      <c r="Q51" s="30">
        <f t="shared" si="129"/>
        <v>0</v>
      </c>
      <c r="R51" s="30">
        <f t="shared" si="129"/>
        <v>59.833910000000003</v>
      </c>
    </row>
    <row r="52" spans="1:18" ht="31.5" hidden="1" outlineLevel="7" x14ac:dyDescent="0.2">
      <c r="A52" s="34" t="s">
        <v>685</v>
      </c>
      <c r="B52" s="34" t="s">
        <v>65</v>
      </c>
      <c r="C52" s="35" t="s">
        <v>66</v>
      </c>
      <c r="D52" s="31">
        <v>119.66782000000001</v>
      </c>
      <c r="E52" s="28"/>
      <c r="F52" s="28">
        <f>SUM(D52:E52)</f>
        <v>119.66782000000001</v>
      </c>
      <c r="G52" s="28"/>
      <c r="H52" s="28">
        <f t="shared" ref="H52" si="130">SUM(F52:G52)</f>
        <v>119.66782000000001</v>
      </c>
      <c r="I52" s="31">
        <v>119.66782000000001</v>
      </c>
      <c r="J52" s="28"/>
      <c r="K52" s="28">
        <f>SUM(I52:J52)</f>
        <v>119.66782000000001</v>
      </c>
      <c r="L52" s="28"/>
      <c r="M52" s="28">
        <f t="shared" ref="M52" si="131">SUM(K52:L52)</f>
        <v>119.66782000000001</v>
      </c>
      <c r="N52" s="31">
        <v>59.833910000000003</v>
      </c>
      <c r="O52" s="28"/>
      <c r="P52" s="28">
        <f>SUM(N52:O52)</f>
        <v>59.833910000000003</v>
      </c>
      <c r="Q52" s="28"/>
      <c r="R52" s="28">
        <f t="shared" ref="R52" si="132">SUM(P52:Q52)</f>
        <v>59.833910000000003</v>
      </c>
    </row>
    <row r="53" spans="1:18" ht="31.5" hidden="1" outlineLevel="7" x14ac:dyDescent="0.2">
      <c r="A53" s="32" t="s">
        <v>685</v>
      </c>
      <c r="B53" s="32"/>
      <c r="C53" s="33" t="s">
        <v>738</v>
      </c>
      <c r="D53" s="30">
        <f>D54</f>
        <v>1077.0102999999999</v>
      </c>
      <c r="E53" s="30">
        <f t="shared" ref="E53:H53" si="133">E54</f>
        <v>0</v>
      </c>
      <c r="F53" s="30">
        <f t="shared" si="133"/>
        <v>1077.0102999999999</v>
      </c>
      <c r="G53" s="30">
        <f t="shared" si="133"/>
        <v>0</v>
      </c>
      <c r="H53" s="30">
        <f t="shared" si="133"/>
        <v>1077.0102999999999</v>
      </c>
      <c r="I53" s="30"/>
      <c r="J53" s="30">
        <f t="shared" ref="J53" si="134">J54</f>
        <v>0</v>
      </c>
      <c r="K53" s="30">
        <f t="shared" ref="K53:M53" si="135">K54</f>
        <v>0</v>
      </c>
      <c r="L53" s="30">
        <f t="shared" si="135"/>
        <v>0</v>
      </c>
      <c r="M53" s="30">
        <f t="shared" si="135"/>
        <v>0</v>
      </c>
      <c r="N53" s="30"/>
      <c r="O53" s="30">
        <f t="shared" ref="O53" si="136">O54</f>
        <v>0</v>
      </c>
      <c r="P53" s="30">
        <f t="shared" ref="P53:R53" si="137">P54</f>
        <v>0</v>
      </c>
      <c r="Q53" s="30">
        <f t="shared" si="137"/>
        <v>0</v>
      </c>
      <c r="R53" s="30">
        <f t="shared" si="137"/>
        <v>0</v>
      </c>
    </row>
    <row r="54" spans="1:18" ht="31.5" hidden="1" outlineLevel="7" x14ac:dyDescent="0.2">
      <c r="A54" s="34" t="s">
        <v>685</v>
      </c>
      <c r="B54" s="34" t="s">
        <v>65</v>
      </c>
      <c r="C54" s="35" t="s">
        <v>66</v>
      </c>
      <c r="D54" s="31">
        <v>1077.0102999999999</v>
      </c>
      <c r="E54" s="28"/>
      <c r="F54" s="28">
        <f>SUM(D54:E54)</f>
        <v>1077.0102999999999</v>
      </c>
      <c r="G54" s="28"/>
      <c r="H54" s="28">
        <f t="shared" ref="H54" si="138">SUM(F54:G54)</f>
        <v>1077.0102999999999</v>
      </c>
      <c r="I54" s="30"/>
      <c r="J54" s="28"/>
      <c r="K54" s="28">
        <f>SUM(I54:J54)</f>
        <v>0</v>
      </c>
      <c r="L54" s="28"/>
      <c r="M54" s="28">
        <f t="shared" ref="M54" si="139">SUM(K54:L54)</f>
        <v>0</v>
      </c>
      <c r="N54" s="30"/>
      <c r="O54" s="28"/>
      <c r="P54" s="28">
        <f>SUM(N54:O54)</f>
        <v>0</v>
      </c>
      <c r="Q54" s="28"/>
      <c r="R54" s="28">
        <f t="shared" ref="R54" si="140">SUM(P54:Q54)</f>
        <v>0</v>
      </c>
    </row>
    <row r="55" spans="1:18" ht="31.5" outlineLevel="3" collapsed="1" x14ac:dyDescent="0.2">
      <c r="A55" s="22" t="s">
        <v>294</v>
      </c>
      <c r="B55" s="22"/>
      <c r="C55" s="23" t="s">
        <v>295</v>
      </c>
      <c r="D55" s="24">
        <f>D56+D68+D97</f>
        <v>1876830.0532432431</v>
      </c>
      <c r="E55" s="24">
        <f t="shared" ref="E55:F55" si="141">E56+E68+E97</f>
        <v>0</v>
      </c>
      <c r="F55" s="24">
        <f t="shared" si="141"/>
        <v>1876830.0532432431</v>
      </c>
      <c r="G55" s="24">
        <f t="shared" ref="G55:H55" si="142">G56+G68+G97</f>
        <v>25021.5</v>
      </c>
      <c r="H55" s="24">
        <f t="shared" si="142"/>
        <v>1901851.5532432429</v>
      </c>
      <c r="I55" s="24">
        <f>I56+I68+I97</f>
        <v>1886346.7540540542</v>
      </c>
      <c r="J55" s="24">
        <f t="shared" ref="J55" si="143">J56+J68+J97</f>
        <v>0</v>
      </c>
      <c r="K55" s="24">
        <f t="shared" ref="K55:M55" si="144">K56+K68+K97</f>
        <v>1886346.7540540542</v>
      </c>
      <c r="L55" s="24">
        <f t="shared" si="144"/>
        <v>0</v>
      </c>
      <c r="M55" s="24">
        <f t="shared" si="144"/>
        <v>1886346.7540540542</v>
      </c>
      <c r="N55" s="24">
        <f>N56+N68+N97</f>
        <v>1877764.264864865</v>
      </c>
      <c r="O55" s="24">
        <f t="shared" ref="O55" si="145">O56+O68+O97</f>
        <v>0</v>
      </c>
      <c r="P55" s="24">
        <f t="shared" ref="P55:R55" si="146">P56+P68+P97</f>
        <v>1877764.264864865</v>
      </c>
      <c r="Q55" s="24">
        <f t="shared" si="146"/>
        <v>0</v>
      </c>
      <c r="R55" s="24">
        <f t="shared" si="146"/>
        <v>1877764.264864865</v>
      </c>
    </row>
    <row r="56" spans="1:18" ht="31.5" outlineLevel="4" x14ac:dyDescent="0.2">
      <c r="A56" s="22" t="s">
        <v>296</v>
      </c>
      <c r="B56" s="22"/>
      <c r="C56" s="23" t="s">
        <v>35</v>
      </c>
      <c r="D56" s="24">
        <f>D57+D60+D62+D64+D66</f>
        <v>373735</v>
      </c>
      <c r="E56" s="24">
        <f t="shared" ref="E56:F56" si="147">E57+E60+E62+E64+E66</f>
        <v>0</v>
      </c>
      <c r="F56" s="24">
        <f t="shared" si="147"/>
        <v>373735</v>
      </c>
      <c r="G56" s="24">
        <f t="shared" ref="G56:H56" si="148">G57+G60+G62+G64+G66</f>
        <v>3879.1</v>
      </c>
      <c r="H56" s="24">
        <f t="shared" si="148"/>
        <v>377614.1</v>
      </c>
      <c r="I56" s="24">
        <f t="shared" ref="I56:N56" si="149">I57+I60+I62+I64+I66</f>
        <v>374207.7</v>
      </c>
      <c r="J56" s="24">
        <f t="shared" ref="J56" si="150">J57+J60+J62+J64+J66</f>
        <v>0</v>
      </c>
      <c r="K56" s="24">
        <f t="shared" ref="K56:M56" si="151">K57+K60+K62+K64+K66</f>
        <v>374207.7</v>
      </c>
      <c r="L56" s="24">
        <f t="shared" si="151"/>
        <v>0</v>
      </c>
      <c r="M56" s="24">
        <f t="shared" si="151"/>
        <v>374207.7</v>
      </c>
      <c r="N56" s="24">
        <f t="shared" si="149"/>
        <v>376294.2</v>
      </c>
      <c r="O56" s="24">
        <f t="shared" ref="O56" si="152">O57+O60+O62+O64+O66</f>
        <v>0</v>
      </c>
      <c r="P56" s="24">
        <f t="shared" ref="P56:R56" si="153">P57+P60+P62+P64+P66</f>
        <v>376294.2</v>
      </c>
      <c r="Q56" s="24">
        <f t="shared" si="153"/>
        <v>0</v>
      </c>
      <c r="R56" s="24">
        <f t="shared" si="153"/>
        <v>376294.2</v>
      </c>
    </row>
    <row r="57" spans="1:18" ht="15.75" hidden="1" outlineLevel="5" x14ac:dyDescent="0.2">
      <c r="A57" s="22" t="s">
        <v>324</v>
      </c>
      <c r="B57" s="22"/>
      <c r="C57" s="23" t="s">
        <v>37</v>
      </c>
      <c r="D57" s="24">
        <f>D58+D59</f>
        <v>11892.8</v>
      </c>
      <c r="E57" s="24">
        <f t="shared" ref="E57:F57" si="154">E58+E59</f>
        <v>0</v>
      </c>
      <c r="F57" s="24">
        <f t="shared" si="154"/>
        <v>11892.8</v>
      </c>
      <c r="G57" s="24">
        <f t="shared" ref="G57:H57" si="155">G58+G59</f>
        <v>0</v>
      </c>
      <c r="H57" s="24">
        <f t="shared" si="155"/>
        <v>11892.8</v>
      </c>
      <c r="I57" s="24">
        <f>I58+I59</f>
        <v>12365.5</v>
      </c>
      <c r="J57" s="24">
        <f t="shared" ref="J57" si="156">J58+J59</f>
        <v>0</v>
      </c>
      <c r="K57" s="24">
        <f t="shared" ref="K57:M57" si="157">K58+K59</f>
        <v>12365.5</v>
      </c>
      <c r="L57" s="24">
        <f t="shared" si="157"/>
        <v>0</v>
      </c>
      <c r="M57" s="24">
        <f t="shared" si="157"/>
        <v>12365.5</v>
      </c>
      <c r="N57" s="24">
        <f>N58+N59</f>
        <v>14452</v>
      </c>
      <c r="O57" s="24">
        <f t="shared" ref="O57" si="158">O58+O59</f>
        <v>0</v>
      </c>
      <c r="P57" s="24">
        <f t="shared" ref="P57:R57" si="159">P58+P59</f>
        <v>14452</v>
      </c>
      <c r="Q57" s="24">
        <f t="shared" si="159"/>
        <v>0</v>
      </c>
      <c r="R57" s="24">
        <f t="shared" si="159"/>
        <v>14452</v>
      </c>
    </row>
    <row r="58" spans="1:18" ht="47.25" hidden="1" outlineLevel="7" x14ac:dyDescent="0.2">
      <c r="A58" s="26" t="s">
        <v>324</v>
      </c>
      <c r="B58" s="26" t="s">
        <v>4</v>
      </c>
      <c r="C58" s="27" t="s">
        <v>5</v>
      </c>
      <c r="D58" s="31">
        <v>11807.9</v>
      </c>
      <c r="E58" s="28"/>
      <c r="F58" s="28">
        <f>SUM(D58:E58)</f>
        <v>11807.9</v>
      </c>
      <c r="G58" s="28"/>
      <c r="H58" s="28">
        <f t="shared" ref="H58" si="160">SUM(F58:G58)</f>
        <v>11807.9</v>
      </c>
      <c r="I58" s="31">
        <v>12280.6</v>
      </c>
      <c r="J58" s="28"/>
      <c r="K58" s="28">
        <f>SUM(I58:J58)</f>
        <v>12280.6</v>
      </c>
      <c r="L58" s="28"/>
      <c r="M58" s="28">
        <f t="shared" ref="M58" si="161">SUM(K58:L58)</f>
        <v>12280.6</v>
      </c>
      <c r="N58" s="31">
        <v>14367.1</v>
      </c>
      <c r="O58" s="28"/>
      <c r="P58" s="28">
        <f>SUM(N58:O58)</f>
        <v>14367.1</v>
      </c>
      <c r="Q58" s="28"/>
      <c r="R58" s="28">
        <f t="shared" ref="R58" si="162">SUM(P58:Q58)</f>
        <v>14367.1</v>
      </c>
    </row>
    <row r="59" spans="1:18" ht="31.5" hidden="1" outlineLevel="7" x14ac:dyDescent="0.2">
      <c r="A59" s="26" t="s">
        <v>324</v>
      </c>
      <c r="B59" s="26" t="s">
        <v>7</v>
      </c>
      <c r="C59" s="27" t="s">
        <v>8</v>
      </c>
      <c r="D59" s="31">
        <v>84.9</v>
      </c>
      <c r="E59" s="28"/>
      <c r="F59" s="28">
        <f>SUM(D59:E59)</f>
        <v>84.9</v>
      </c>
      <c r="G59" s="28"/>
      <c r="H59" s="28">
        <f t="shared" ref="H59" si="163">SUM(F59:G59)</f>
        <v>84.9</v>
      </c>
      <c r="I59" s="31">
        <v>84.9</v>
      </c>
      <c r="J59" s="28"/>
      <c r="K59" s="28">
        <f>SUM(I59:J59)</f>
        <v>84.9</v>
      </c>
      <c r="L59" s="28"/>
      <c r="M59" s="28">
        <f t="shared" ref="M59" si="164">SUM(K59:L59)</f>
        <v>84.9</v>
      </c>
      <c r="N59" s="31">
        <v>84.9</v>
      </c>
      <c r="O59" s="28"/>
      <c r="P59" s="28">
        <f>SUM(N59:O59)</f>
        <v>84.9</v>
      </c>
      <c r="Q59" s="28"/>
      <c r="R59" s="28">
        <f t="shared" ref="R59" si="165">SUM(P59:Q59)</f>
        <v>84.9</v>
      </c>
    </row>
    <row r="60" spans="1:18" ht="31.5" outlineLevel="5" collapsed="1" x14ac:dyDescent="0.2">
      <c r="A60" s="22" t="s">
        <v>297</v>
      </c>
      <c r="B60" s="22"/>
      <c r="C60" s="23" t="s">
        <v>298</v>
      </c>
      <c r="D60" s="24">
        <f>D61</f>
        <v>143359.9</v>
      </c>
      <c r="E60" s="24">
        <f t="shared" ref="E60:H60" si="166">E61</f>
        <v>0</v>
      </c>
      <c r="F60" s="24">
        <f t="shared" si="166"/>
        <v>143359.9</v>
      </c>
      <c r="G60" s="24">
        <f t="shared" si="166"/>
        <v>6</v>
      </c>
      <c r="H60" s="24">
        <f t="shared" si="166"/>
        <v>143365.9</v>
      </c>
      <c r="I60" s="24">
        <f>I61</f>
        <v>143359.9</v>
      </c>
      <c r="J60" s="24">
        <f t="shared" ref="J60" si="167">J61</f>
        <v>0</v>
      </c>
      <c r="K60" s="24">
        <f t="shared" ref="K60:M60" si="168">K61</f>
        <v>143359.9</v>
      </c>
      <c r="L60" s="24">
        <f t="shared" si="168"/>
        <v>0</v>
      </c>
      <c r="M60" s="24">
        <f t="shared" si="168"/>
        <v>143359.9</v>
      </c>
      <c r="N60" s="24">
        <f>N61</f>
        <v>143359.9</v>
      </c>
      <c r="O60" s="24">
        <f t="shared" ref="O60" si="169">O61</f>
        <v>0</v>
      </c>
      <c r="P60" s="24">
        <f t="shared" ref="P60:R60" si="170">P61</f>
        <v>143359.9</v>
      </c>
      <c r="Q60" s="24">
        <f t="shared" si="170"/>
        <v>0</v>
      </c>
      <c r="R60" s="24">
        <f t="shared" si="170"/>
        <v>143359.9</v>
      </c>
    </row>
    <row r="61" spans="1:18" ht="31.5" outlineLevel="7" x14ac:dyDescent="0.2">
      <c r="A61" s="26" t="s">
        <v>297</v>
      </c>
      <c r="B61" s="26" t="s">
        <v>65</v>
      </c>
      <c r="C61" s="27" t="s">
        <v>66</v>
      </c>
      <c r="D61" s="28">
        <f>143330.4+29.5</f>
        <v>143359.9</v>
      </c>
      <c r="E61" s="28"/>
      <c r="F61" s="28">
        <f>SUM(D61:E61)</f>
        <v>143359.9</v>
      </c>
      <c r="G61" s="28">
        <v>6</v>
      </c>
      <c r="H61" s="28">
        <f t="shared" ref="H61" si="171">SUM(F61:G61)</f>
        <v>143365.9</v>
      </c>
      <c r="I61" s="28">
        <f t="shared" ref="I61:N61" si="172">143330.4+29.5</f>
        <v>143359.9</v>
      </c>
      <c r="J61" s="28"/>
      <c r="K61" s="28">
        <f>SUM(I61:J61)</f>
        <v>143359.9</v>
      </c>
      <c r="L61" s="28"/>
      <c r="M61" s="28">
        <f t="shared" ref="M61" si="173">SUM(K61:L61)</f>
        <v>143359.9</v>
      </c>
      <c r="N61" s="28">
        <f t="shared" si="172"/>
        <v>143359.9</v>
      </c>
      <c r="O61" s="28"/>
      <c r="P61" s="28">
        <f>SUM(N61:O61)</f>
        <v>143359.9</v>
      </c>
      <c r="Q61" s="28"/>
      <c r="R61" s="28">
        <f t="shared" ref="R61" si="174">SUM(P61:Q61)</f>
        <v>143359.9</v>
      </c>
    </row>
    <row r="62" spans="1:18" ht="15.75" hidden="1" outlineLevel="5" x14ac:dyDescent="0.2">
      <c r="A62" s="22" t="s">
        <v>307</v>
      </c>
      <c r="B62" s="22"/>
      <c r="C62" s="23" t="s">
        <v>308</v>
      </c>
      <c r="D62" s="24">
        <f>D63</f>
        <v>118778.8</v>
      </c>
      <c r="E62" s="24">
        <f t="shared" ref="E62:H62" si="175">E63</f>
        <v>0</v>
      </c>
      <c r="F62" s="24">
        <f t="shared" si="175"/>
        <v>118778.8</v>
      </c>
      <c r="G62" s="24">
        <f t="shared" si="175"/>
        <v>0</v>
      </c>
      <c r="H62" s="24">
        <f t="shared" si="175"/>
        <v>118778.8</v>
      </c>
      <c r="I62" s="24">
        <f>I63</f>
        <v>118778.8</v>
      </c>
      <c r="J62" s="24">
        <f t="shared" ref="J62" si="176">J63</f>
        <v>0</v>
      </c>
      <c r="K62" s="24">
        <f t="shared" ref="K62:M62" si="177">K63</f>
        <v>118778.8</v>
      </c>
      <c r="L62" s="24">
        <f t="shared" si="177"/>
        <v>0</v>
      </c>
      <c r="M62" s="24">
        <f t="shared" si="177"/>
        <v>118778.8</v>
      </c>
      <c r="N62" s="24">
        <f>N63</f>
        <v>118778.8</v>
      </c>
      <c r="O62" s="24">
        <f t="shared" ref="O62" si="178">O63</f>
        <v>0</v>
      </c>
      <c r="P62" s="24">
        <f t="shared" ref="P62:R62" si="179">P63</f>
        <v>118778.8</v>
      </c>
      <c r="Q62" s="24">
        <f t="shared" si="179"/>
        <v>0</v>
      </c>
      <c r="R62" s="24">
        <f t="shared" si="179"/>
        <v>118778.8</v>
      </c>
    </row>
    <row r="63" spans="1:18" ht="31.5" hidden="1" outlineLevel="7" x14ac:dyDescent="0.2">
      <c r="A63" s="26" t="s">
        <v>307</v>
      </c>
      <c r="B63" s="26" t="s">
        <v>65</v>
      </c>
      <c r="C63" s="27" t="s">
        <v>66</v>
      </c>
      <c r="D63" s="28">
        <f>118776.1+2.7</f>
        <v>118778.8</v>
      </c>
      <c r="E63" s="28"/>
      <c r="F63" s="28">
        <f>SUM(D63:E63)</f>
        <v>118778.8</v>
      </c>
      <c r="G63" s="28">
        <f>-2+2</f>
        <v>0</v>
      </c>
      <c r="H63" s="28">
        <f t="shared" ref="H63" si="180">SUM(F63:G63)</f>
        <v>118778.8</v>
      </c>
      <c r="I63" s="28">
        <f t="shared" ref="I63:N63" si="181">118776.1+2.7</f>
        <v>118778.8</v>
      </c>
      <c r="J63" s="28"/>
      <c r="K63" s="28">
        <f>SUM(I63:J63)</f>
        <v>118778.8</v>
      </c>
      <c r="L63" s="28"/>
      <c r="M63" s="28">
        <f t="shared" ref="M63" si="182">SUM(K63:L63)</f>
        <v>118778.8</v>
      </c>
      <c r="N63" s="28">
        <f t="shared" si="181"/>
        <v>118778.8</v>
      </c>
      <c r="O63" s="28"/>
      <c r="P63" s="28">
        <f>SUM(N63:O63)</f>
        <v>118778.8</v>
      </c>
      <c r="Q63" s="28"/>
      <c r="R63" s="28">
        <f t="shared" ref="R63" si="183">SUM(P63:Q63)</f>
        <v>118778.8</v>
      </c>
    </row>
    <row r="64" spans="1:18" ht="15.75" outlineLevel="5" collapsed="1" x14ac:dyDescent="0.2">
      <c r="A64" s="22" t="s">
        <v>314</v>
      </c>
      <c r="B64" s="22"/>
      <c r="C64" s="23" t="s">
        <v>315</v>
      </c>
      <c r="D64" s="24">
        <f>D65</f>
        <v>86544</v>
      </c>
      <c r="E64" s="24">
        <f t="shared" ref="E64:H64" si="184">E65</f>
        <v>0</v>
      </c>
      <c r="F64" s="24">
        <f t="shared" si="184"/>
        <v>86544</v>
      </c>
      <c r="G64" s="24">
        <f t="shared" si="184"/>
        <v>3873.1</v>
      </c>
      <c r="H64" s="24">
        <f t="shared" si="184"/>
        <v>90417.1</v>
      </c>
      <c r="I64" s="24">
        <f>I65</f>
        <v>86544</v>
      </c>
      <c r="J64" s="24">
        <f t="shared" ref="J64" si="185">J65</f>
        <v>0</v>
      </c>
      <c r="K64" s="24">
        <f t="shared" ref="K64:M64" si="186">K65</f>
        <v>86544</v>
      </c>
      <c r="L64" s="24">
        <f t="shared" si="186"/>
        <v>0</v>
      </c>
      <c r="M64" s="24">
        <f t="shared" si="186"/>
        <v>86544</v>
      </c>
      <c r="N64" s="24">
        <f>N65</f>
        <v>86544</v>
      </c>
      <c r="O64" s="24">
        <f t="shared" ref="O64" si="187">O65</f>
        <v>0</v>
      </c>
      <c r="P64" s="24">
        <f t="shared" ref="P64:R64" si="188">P65</f>
        <v>86544</v>
      </c>
      <c r="Q64" s="24">
        <f t="shared" si="188"/>
        <v>0</v>
      </c>
      <c r="R64" s="24">
        <f t="shared" si="188"/>
        <v>86544</v>
      </c>
    </row>
    <row r="65" spans="1:18" ht="31.5" outlineLevel="7" x14ac:dyDescent="0.2">
      <c r="A65" s="26" t="s">
        <v>314</v>
      </c>
      <c r="B65" s="26" t="s">
        <v>65</v>
      </c>
      <c r="C65" s="27" t="s">
        <v>66</v>
      </c>
      <c r="D65" s="28">
        <v>86544</v>
      </c>
      <c r="E65" s="28"/>
      <c r="F65" s="28">
        <f>SUM(D65:E65)</f>
        <v>86544</v>
      </c>
      <c r="G65" s="28">
        <v>3873.1</v>
      </c>
      <c r="H65" s="28">
        <f t="shared" ref="H65" si="189">SUM(F65:G65)</f>
        <v>90417.1</v>
      </c>
      <c r="I65" s="28">
        <v>86544</v>
      </c>
      <c r="J65" s="28"/>
      <c r="K65" s="28">
        <f>SUM(I65:J65)</f>
        <v>86544</v>
      </c>
      <c r="L65" s="28"/>
      <c r="M65" s="28">
        <f t="shared" ref="M65" si="190">SUM(K65:L65)</f>
        <v>86544</v>
      </c>
      <c r="N65" s="28">
        <v>86544</v>
      </c>
      <c r="O65" s="28"/>
      <c r="P65" s="28">
        <f>SUM(N65:O65)</f>
        <v>86544</v>
      </c>
      <c r="Q65" s="28"/>
      <c r="R65" s="28">
        <f t="shared" ref="R65" si="191">SUM(P65:Q65)</f>
        <v>86544</v>
      </c>
    </row>
    <row r="66" spans="1:18" ht="15.75" hidden="1" outlineLevel="7" x14ac:dyDescent="0.2">
      <c r="A66" s="32" t="s">
        <v>325</v>
      </c>
      <c r="B66" s="32"/>
      <c r="C66" s="33" t="s">
        <v>230</v>
      </c>
      <c r="D66" s="30">
        <f t="shared" ref="D66:R66" si="192">D67</f>
        <v>13159.5</v>
      </c>
      <c r="E66" s="30">
        <f t="shared" si="192"/>
        <v>0</v>
      </c>
      <c r="F66" s="30">
        <f t="shared" si="192"/>
        <v>13159.5</v>
      </c>
      <c r="G66" s="30">
        <f t="shared" si="192"/>
        <v>0</v>
      </c>
      <c r="H66" s="30">
        <f t="shared" si="192"/>
        <v>13159.5</v>
      </c>
      <c r="I66" s="30">
        <f t="shared" si="192"/>
        <v>13159.5</v>
      </c>
      <c r="J66" s="30">
        <f t="shared" si="192"/>
        <v>0</v>
      </c>
      <c r="K66" s="30">
        <f t="shared" si="192"/>
        <v>13159.5</v>
      </c>
      <c r="L66" s="30">
        <f t="shared" si="192"/>
        <v>0</v>
      </c>
      <c r="M66" s="30">
        <f t="shared" si="192"/>
        <v>13159.5</v>
      </c>
      <c r="N66" s="30">
        <f t="shared" si="192"/>
        <v>13159.5</v>
      </c>
      <c r="O66" s="30">
        <f t="shared" si="192"/>
        <v>0</v>
      </c>
      <c r="P66" s="30">
        <f t="shared" si="192"/>
        <v>13159.5</v>
      </c>
      <c r="Q66" s="30">
        <f t="shared" si="192"/>
        <v>0</v>
      </c>
      <c r="R66" s="30">
        <f t="shared" si="192"/>
        <v>13159.5</v>
      </c>
    </row>
    <row r="67" spans="1:18" ht="31.5" hidden="1" outlineLevel="7" x14ac:dyDescent="0.2">
      <c r="A67" s="34" t="s">
        <v>325</v>
      </c>
      <c r="B67" s="34" t="s">
        <v>65</v>
      </c>
      <c r="C67" s="35" t="s">
        <v>66</v>
      </c>
      <c r="D67" s="31">
        <v>13159.5</v>
      </c>
      <c r="E67" s="28"/>
      <c r="F67" s="28">
        <f>SUM(D67:E67)</f>
        <v>13159.5</v>
      </c>
      <c r="G67" s="28"/>
      <c r="H67" s="28">
        <f t="shared" ref="H67" si="193">SUM(F67:G67)</f>
        <v>13159.5</v>
      </c>
      <c r="I67" s="31">
        <v>13159.5</v>
      </c>
      <c r="J67" s="28"/>
      <c r="K67" s="28">
        <f>SUM(I67:J67)</f>
        <v>13159.5</v>
      </c>
      <c r="L67" s="28"/>
      <c r="M67" s="28">
        <f t="shared" ref="M67" si="194">SUM(K67:L67)</f>
        <v>13159.5</v>
      </c>
      <c r="N67" s="31">
        <v>13159.5</v>
      </c>
      <c r="O67" s="28"/>
      <c r="P67" s="28">
        <f>SUM(N67:O67)</f>
        <v>13159.5</v>
      </c>
      <c r="Q67" s="28"/>
      <c r="R67" s="28">
        <f t="shared" ref="R67" si="195">SUM(P67:Q67)</f>
        <v>13159.5</v>
      </c>
    </row>
    <row r="68" spans="1:18" ht="31.5" outlineLevel="4" collapsed="1" x14ac:dyDescent="0.2">
      <c r="A68" s="22" t="s">
        <v>299</v>
      </c>
      <c r="B68" s="22"/>
      <c r="C68" s="23" t="s">
        <v>300</v>
      </c>
      <c r="D68" s="24">
        <f>D71+D73+D75+D77+D82+D88+D91+D93+D95</f>
        <v>1501476.7532432431</v>
      </c>
      <c r="E68" s="24">
        <f t="shared" ref="E68" si="196">E71+E73+E75+E77+E82+E88+E91+E93+E95</f>
        <v>0</v>
      </c>
      <c r="F68" s="24">
        <f>F71+F73+F75+F77+F82+F88+F91+F93+F95+F69</f>
        <v>1501476.7532432431</v>
      </c>
      <c r="G68" s="24">
        <f t="shared" ref="G68:R68" si="197">G71+G73+G75+G77+G82+G88+G91+G93+G95+G69</f>
        <v>21142.400000000001</v>
      </c>
      <c r="H68" s="24">
        <f t="shared" si="197"/>
        <v>1522619.153243243</v>
      </c>
      <c r="I68" s="24">
        <f t="shared" si="197"/>
        <v>1510520.7540540542</v>
      </c>
      <c r="J68" s="24">
        <f t="shared" si="197"/>
        <v>0</v>
      </c>
      <c r="K68" s="24">
        <f t="shared" si="197"/>
        <v>1510520.7540540542</v>
      </c>
      <c r="L68" s="24">
        <f t="shared" si="197"/>
        <v>0</v>
      </c>
      <c r="M68" s="24">
        <f t="shared" si="197"/>
        <v>1510520.7540540542</v>
      </c>
      <c r="N68" s="24">
        <f t="shared" si="197"/>
        <v>1499851.764864865</v>
      </c>
      <c r="O68" s="24">
        <f t="shared" si="197"/>
        <v>0</v>
      </c>
      <c r="P68" s="24">
        <f t="shared" si="197"/>
        <v>1499851.764864865</v>
      </c>
      <c r="Q68" s="24">
        <f t="shared" si="197"/>
        <v>0</v>
      </c>
      <c r="R68" s="24">
        <f t="shared" si="197"/>
        <v>1499851.764864865</v>
      </c>
    </row>
    <row r="69" spans="1:18" ht="31.5" outlineLevel="4" x14ac:dyDescent="0.2">
      <c r="A69" s="32" t="s">
        <v>826</v>
      </c>
      <c r="B69" s="32"/>
      <c r="C69" s="33" t="s">
        <v>878</v>
      </c>
      <c r="D69" s="24"/>
      <c r="E69" s="24"/>
      <c r="F69" s="24"/>
      <c r="G69" s="24">
        <f t="shared" ref="E69:H71" si="198">G70</f>
        <v>21148.400000000001</v>
      </c>
      <c r="H69" s="24">
        <f t="shared" si="198"/>
        <v>21148.400000000001</v>
      </c>
      <c r="I69" s="24"/>
      <c r="J69" s="24"/>
      <c r="K69" s="24"/>
      <c r="L69" s="24"/>
      <c r="M69" s="24"/>
      <c r="N69" s="24"/>
      <c r="O69" s="24"/>
      <c r="P69" s="24"/>
      <c r="Q69" s="24"/>
      <c r="R69" s="24"/>
    </row>
    <row r="70" spans="1:18" ht="31.5" outlineLevel="4" x14ac:dyDescent="0.2">
      <c r="A70" s="34" t="s">
        <v>826</v>
      </c>
      <c r="B70" s="34" t="s">
        <v>65</v>
      </c>
      <c r="C70" s="35" t="s">
        <v>66</v>
      </c>
      <c r="D70" s="24"/>
      <c r="E70" s="24"/>
      <c r="F70" s="24"/>
      <c r="G70" s="28">
        <f>4799.6+16348.8</f>
        <v>21148.400000000001</v>
      </c>
      <c r="H70" s="28">
        <f t="shared" ref="H70" si="199">SUM(F70:G70)</f>
        <v>21148.400000000001</v>
      </c>
      <c r="I70" s="24"/>
      <c r="J70" s="24"/>
      <c r="K70" s="24"/>
      <c r="L70" s="24"/>
      <c r="M70" s="24"/>
      <c r="N70" s="24"/>
      <c r="O70" s="24"/>
      <c r="P70" s="24"/>
      <c r="Q70" s="24"/>
      <c r="R70" s="24"/>
    </row>
    <row r="71" spans="1:18" ht="47.25" outlineLevel="5" x14ac:dyDescent="0.2">
      <c r="A71" s="22" t="s">
        <v>301</v>
      </c>
      <c r="B71" s="22"/>
      <c r="C71" s="23" t="s">
        <v>302</v>
      </c>
      <c r="D71" s="24">
        <f>D72</f>
        <v>23612</v>
      </c>
      <c r="E71" s="24">
        <f t="shared" si="198"/>
        <v>0</v>
      </c>
      <c r="F71" s="24">
        <f t="shared" si="198"/>
        <v>23612</v>
      </c>
      <c r="G71" s="24">
        <f t="shared" si="198"/>
        <v>-6</v>
      </c>
      <c r="H71" s="24">
        <f t="shared" si="198"/>
        <v>23606</v>
      </c>
      <c r="I71" s="24">
        <f>I72</f>
        <v>23612</v>
      </c>
      <c r="J71" s="24">
        <f t="shared" ref="J71" si="200">J72</f>
        <v>0</v>
      </c>
      <c r="K71" s="24">
        <f t="shared" ref="K71:M71" si="201">K72</f>
        <v>23612</v>
      </c>
      <c r="L71" s="24">
        <f t="shared" si="201"/>
        <v>0</v>
      </c>
      <c r="M71" s="24">
        <f t="shared" si="201"/>
        <v>23612</v>
      </c>
      <c r="N71" s="24">
        <f>N72</f>
        <v>23612</v>
      </c>
      <c r="O71" s="24">
        <f t="shared" ref="O71" si="202">O72</f>
        <v>0</v>
      </c>
      <c r="P71" s="24">
        <f t="shared" ref="P71:R71" si="203">P72</f>
        <v>23612</v>
      </c>
      <c r="Q71" s="24">
        <f t="shared" si="203"/>
        <v>0</v>
      </c>
      <c r="R71" s="24">
        <f t="shared" si="203"/>
        <v>23612</v>
      </c>
    </row>
    <row r="72" spans="1:18" ht="31.5" outlineLevel="7" x14ac:dyDescent="0.2">
      <c r="A72" s="26" t="s">
        <v>301</v>
      </c>
      <c r="B72" s="26" t="s">
        <v>65</v>
      </c>
      <c r="C72" s="27" t="s">
        <v>66</v>
      </c>
      <c r="D72" s="28">
        <f>6287.7+17324.3</f>
        <v>23612</v>
      </c>
      <c r="E72" s="28"/>
      <c r="F72" s="28">
        <f>SUM(D72:E72)</f>
        <v>23612</v>
      </c>
      <c r="G72" s="28">
        <v>-6</v>
      </c>
      <c r="H72" s="28">
        <f t="shared" ref="H72" si="204">SUM(F72:G72)</f>
        <v>23606</v>
      </c>
      <c r="I72" s="28">
        <f t="shared" ref="I72:N72" si="205">6287.7+17324.3</f>
        <v>23612</v>
      </c>
      <c r="J72" s="28"/>
      <c r="K72" s="28">
        <f>SUM(I72:J72)</f>
        <v>23612</v>
      </c>
      <c r="L72" s="28"/>
      <c r="M72" s="28">
        <f t="shared" ref="M72" si="206">SUM(K72:L72)</f>
        <v>23612</v>
      </c>
      <c r="N72" s="28">
        <f t="shared" si="205"/>
        <v>23612</v>
      </c>
      <c r="O72" s="28"/>
      <c r="P72" s="28">
        <f>SUM(N72:O72)</f>
        <v>23612</v>
      </c>
      <c r="Q72" s="28"/>
      <c r="R72" s="28">
        <f t="shared" ref="R72" si="207">SUM(P72:Q72)</f>
        <v>23612</v>
      </c>
    </row>
    <row r="73" spans="1:18" ht="15.75" hidden="1" outlineLevel="5" x14ac:dyDescent="0.2">
      <c r="A73" s="22" t="s">
        <v>316</v>
      </c>
      <c r="B73" s="22"/>
      <c r="C73" s="23" t="s">
        <v>317</v>
      </c>
      <c r="D73" s="24">
        <f>D74</f>
        <v>4455</v>
      </c>
      <c r="E73" s="24">
        <f t="shared" ref="E73:H73" si="208">E74</f>
        <v>0</v>
      </c>
      <c r="F73" s="24">
        <f t="shared" si="208"/>
        <v>4455</v>
      </c>
      <c r="G73" s="24">
        <f t="shared" si="208"/>
        <v>0</v>
      </c>
      <c r="H73" s="24">
        <f t="shared" si="208"/>
        <v>4455</v>
      </c>
      <c r="I73" s="24">
        <f>I74</f>
        <v>4455</v>
      </c>
      <c r="J73" s="24">
        <f t="shared" ref="J73" si="209">J74</f>
        <v>0</v>
      </c>
      <c r="K73" s="24">
        <f t="shared" ref="K73:M73" si="210">K74</f>
        <v>4455</v>
      </c>
      <c r="L73" s="24">
        <f t="shared" si="210"/>
        <v>0</v>
      </c>
      <c r="M73" s="24">
        <f t="shared" si="210"/>
        <v>4455</v>
      </c>
      <c r="N73" s="24">
        <f>N74</f>
        <v>4455</v>
      </c>
      <c r="O73" s="24">
        <f t="shared" ref="O73" si="211">O74</f>
        <v>0</v>
      </c>
      <c r="P73" s="24">
        <f t="shared" ref="P73:R73" si="212">P74</f>
        <v>4455</v>
      </c>
      <c r="Q73" s="24">
        <f t="shared" si="212"/>
        <v>0</v>
      </c>
      <c r="R73" s="24">
        <f t="shared" si="212"/>
        <v>4455</v>
      </c>
    </row>
    <row r="74" spans="1:18" ht="31.5" hidden="1" outlineLevel="7" x14ac:dyDescent="0.2">
      <c r="A74" s="26" t="s">
        <v>316</v>
      </c>
      <c r="B74" s="26" t="s">
        <v>65</v>
      </c>
      <c r="C74" s="27" t="s">
        <v>66</v>
      </c>
      <c r="D74" s="28">
        <v>4455</v>
      </c>
      <c r="E74" s="28"/>
      <c r="F74" s="28">
        <f>SUM(D74:E74)</f>
        <v>4455</v>
      </c>
      <c r="G74" s="28"/>
      <c r="H74" s="28">
        <f t="shared" ref="H74" si="213">SUM(F74:G74)</f>
        <v>4455</v>
      </c>
      <c r="I74" s="28">
        <v>4455</v>
      </c>
      <c r="J74" s="28"/>
      <c r="K74" s="28">
        <f>SUM(I74:J74)</f>
        <v>4455</v>
      </c>
      <c r="L74" s="28"/>
      <c r="M74" s="28">
        <f t="shared" ref="M74" si="214">SUM(K74:L74)</f>
        <v>4455</v>
      </c>
      <c r="N74" s="28">
        <v>4455</v>
      </c>
      <c r="O74" s="28"/>
      <c r="P74" s="28">
        <f>SUM(N74:O74)</f>
        <v>4455</v>
      </c>
      <c r="Q74" s="28"/>
      <c r="R74" s="28">
        <f t="shared" ref="R74" si="215">SUM(P74:Q74)</f>
        <v>4455</v>
      </c>
    </row>
    <row r="75" spans="1:18" ht="47.25" hidden="1" outlineLevel="5" x14ac:dyDescent="0.2">
      <c r="A75" s="22" t="s">
        <v>309</v>
      </c>
      <c r="B75" s="22"/>
      <c r="C75" s="23" t="s">
        <v>310</v>
      </c>
      <c r="D75" s="24">
        <f>D76</f>
        <v>51567</v>
      </c>
      <c r="E75" s="24">
        <f t="shared" ref="E75:H75" si="216">E76</f>
        <v>0</v>
      </c>
      <c r="F75" s="24">
        <f t="shared" si="216"/>
        <v>51567</v>
      </c>
      <c r="G75" s="24">
        <f t="shared" si="216"/>
        <v>0</v>
      </c>
      <c r="H75" s="24">
        <f t="shared" si="216"/>
        <v>51567</v>
      </c>
      <c r="I75" s="24">
        <f>I76</f>
        <v>51567</v>
      </c>
      <c r="J75" s="24">
        <f t="shared" ref="J75" si="217">J76</f>
        <v>0</v>
      </c>
      <c r="K75" s="24">
        <f t="shared" ref="K75:M75" si="218">K76</f>
        <v>51567</v>
      </c>
      <c r="L75" s="24">
        <f t="shared" si="218"/>
        <v>0</v>
      </c>
      <c r="M75" s="24">
        <f t="shared" si="218"/>
        <v>51567</v>
      </c>
      <c r="N75" s="24">
        <f>N76</f>
        <v>51567</v>
      </c>
      <c r="O75" s="24">
        <f t="shared" ref="O75" si="219">O76</f>
        <v>0</v>
      </c>
      <c r="P75" s="24">
        <f t="shared" ref="P75:R75" si="220">P76</f>
        <v>51567</v>
      </c>
      <c r="Q75" s="24">
        <f t="shared" si="220"/>
        <v>0</v>
      </c>
      <c r="R75" s="24">
        <f t="shared" si="220"/>
        <v>51567</v>
      </c>
    </row>
    <row r="76" spans="1:18" ht="31.5" hidden="1" outlineLevel="7" x14ac:dyDescent="0.2">
      <c r="A76" s="26" t="s">
        <v>309</v>
      </c>
      <c r="B76" s="26" t="s">
        <v>65</v>
      </c>
      <c r="C76" s="27" t="s">
        <v>66</v>
      </c>
      <c r="D76" s="28">
        <v>51567</v>
      </c>
      <c r="E76" s="28"/>
      <c r="F76" s="28">
        <f>SUM(D76:E76)</f>
        <v>51567</v>
      </c>
      <c r="G76" s="28"/>
      <c r="H76" s="28">
        <f t="shared" ref="H76" si="221">SUM(F76:G76)</f>
        <v>51567</v>
      </c>
      <c r="I76" s="28">
        <v>51567</v>
      </c>
      <c r="J76" s="28"/>
      <c r="K76" s="28">
        <f>SUM(I76:J76)</f>
        <v>51567</v>
      </c>
      <c r="L76" s="28"/>
      <c r="M76" s="28">
        <f t="shared" ref="M76" si="222">SUM(K76:L76)</f>
        <v>51567</v>
      </c>
      <c r="N76" s="28">
        <v>51567</v>
      </c>
      <c r="O76" s="28"/>
      <c r="P76" s="28">
        <f>SUM(N76:O76)</f>
        <v>51567</v>
      </c>
      <c r="Q76" s="28"/>
      <c r="R76" s="28">
        <f t="shared" ref="R76" si="223">SUM(P76:Q76)</f>
        <v>51567</v>
      </c>
    </row>
    <row r="77" spans="1:18" ht="15.75" hidden="1" outlineLevel="5" x14ac:dyDescent="0.2">
      <c r="A77" s="22" t="s">
        <v>318</v>
      </c>
      <c r="B77" s="22"/>
      <c r="C77" s="33" t="s">
        <v>660</v>
      </c>
      <c r="D77" s="30">
        <f t="shared" ref="D77:R77" si="224">D78+D79+D80+D81</f>
        <v>28049.010000000002</v>
      </c>
      <c r="E77" s="30">
        <f t="shared" ref="E77:F77" si="225">E78+E79+E80+E81</f>
        <v>0</v>
      </c>
      <c r="F77" s="30">
        <f t="shared" si="225"/>
        <v>28049.010000000002</v>
      </c>
      <c r="G77" s="30">
        <f t="shared" ref="G77:H77" si="226">G78+G79+G80+G81</f>
        <v>0</v>
      </c>
      <c r="H77" s="30">
        <f t="shared" si="226"/>
        <v>28049.010000000002</v>
      </c>
      <c r="I77" s="30">
        <f t="shared" si="224"/>
        <v>30244.1</v>
      </c>
      <c r="J77" s="30">
        <f t="shared" ref="J77:M77" si="227">J78+J79+J80+J81</f>
        <v>0</v>
      </c>
      <c r="K77" s="30">
        <f t="shared" si="227"/>
        <v>30244.1</v>
      </c>
      <c r="L77" s="30">
        <f t="shared" si="227"/>
        <v>0</v>
      </c>
      <c r="M77" s="30">
        <f t="shared" si="227"/>
        <v>30244.1</v>
      </c>
      <c r="N77" s="30">
        <f t="shared" si="224"/>
        <v>30244.1</v>
      </c>
      <c r="O77" s="30">
        <f t="shared" si="224"/>
        <v>0</v>
      </c>
      <c r="P77" s="30">
        <f t="shared" si="224"/>
        <v>30244.1</v>
      </c>
      <c r="Q77" s="30">
        <f t="shared" si="224"/>
        <v>0</v>
      </c>
      <c r="R77" s="30">
        <f t="shared" si="224"/>
        <v>30244.1</v>
      </c>
    </row>
    <row r="78" spans="1:18" ht="31.5" hidden="1" outlineLevel="7" x14ac:dyDescent="0.2">
      <c r="A78" s="26" t="s">
        <v>318</v>
      </c>
      <c r="B78" s="26" t="s">
        <v>7</v>
      </c>
      <c r="C78" s="35" t="s">
        <v>8</v>
      </c>
      <c r="D78" s="31">
        <v>7019.58</v>
      </c>
      <c r="E78" s="28"/>
      <c r="F78" s="28">
        <f>SUM(D78:E78)</f>
        <v>7019.58</v>
      </c>
      <c r="G78" s="28"/>
      <c r="H78" s="28">
        <f t="shared" ref="H78" si="228">SUM(F78:G78)</f>
        <v>7019.58</v>
      </c>
      <c r="I78" s="31">
        <v>7503.69</v>
      </c>
      <c r="J78" s="28"/>
      <c r="K78" s="28">
        <f>SUM(I78:J78)</f>
        <v>7503.69</v>
      </c>
      <c r="L78" s="28"/>
      <c r="M78" s="28">
        <f t="shared" ref="M78" si="229">SUM(K78:L78)</f>
        <v>7503.69</v>
      </c>
      <c r="N78" s="31">
        <v>7503.69</v>
      </c>
      <c r="O78" s="28"/>
      <c r="P78" s="28">
        <f>SUM(N78:O78)</f>
        <v>7503.69</v>
      </c>
      <c r="Q78" s="28"/>
      <c r="R78" s="28">
        <f t="shared" ref="R78" si="230">SUM(P78:Q78)</f>
        <v>7503.69</v>
      </c>
    </row>
    <row r="79" spans="1:18" ht="15.75" hidden="1" outlineLevel="7" x14ac:dyDescent="0.2">
      <c r="A79" s="26" t="s">
        <v>318</v>
      </c>
      <c r="B79" s="26" t="s">
        <v>19</v>
      </c>
      <c r="C79" s="35" t="s">
        <v>20</v>
      </c>
      <c r="D79" s="31">
        <v>356.27</v>
      </c>
      <c r="E79" s="28"/>
      <c r="F79" s="28">
        <f>SUM(D79:E79)</f>
        <v>356.27</v>
      </c>
      <c r="G79" s="28"/>
      <c r="H79" s="28">
        <f t="shared" ref="H79" si="231">SUM(F79:G79)</f>
        <v>356.27</v>
      </c>
      <c r="I79" s="31">
        <v>356.14</v>
      </c>
      <c r="J79" s="28"/>
      <c r="K79" s="28">
        <f>SUM(I79:J79)</f>
        <v>356.14</v>
      </c>
      <c r="L79" s="28"/>
      <c r="M79" s="28">
        <f t="shared" ref="M79:M81" si="232">SUM(K79:L79)</f>
        <v>356.14</v>
      </c>
      <c r="N79" s="31">
        <v>356.14</v>
      </c>
      <c r="O79" s="28"/>
      <c r="P79" s="28">
        <f>SUM(N79:O79)</f>
        <v>356.14</v>
      </c>
      <c r="Q79" s="28"/>
      <c r="R79" s="28">
        <f t="shared" ref="R79:R81" si="233">SUM(P79:Q79)</f>
        <v>356.14</v>
      </c>
    </row>
    <row r="80" spans="1:18" ht="31.5" hidden="1" outlineLevel="7" x14ac:dyDescent="0.2">
      <c r="A80" s="26" t="s">
        <v>318</v>
      </c>
      <c r="B80" s="26" t="s">
        <v>65</v>
      </c>
      <c r="C80" s="35" t="s">
        <v>66</v>
      </c>
      <c r="D80" s="31">
        <v>9647.58</v>
      </c>
      <c r="E80" s="28"/>
      <c r="F80" s="28">
        <f>SUM(D80:E80)</f>
        <v>9647.58</v>
      </c>
      <c r="G80" s="28"/>
      <c r="H80" s="28">
        <f t="shared" ref="H80" si="234">SUM(F80:G80)</f>
        <v>9647.58</v>
      </c>
      <c r="I80" s="31">
        <v>10886.69</v>
      </c>
      <c r="J80" s="28"/>
      <c r="K80" s="28">
        <f>SUM(I80:J80)</f>
        <v>10886.69</v>
      </c>
      <c r="L80" s="28"/>
      <c r="M80" s="28">
        <f t="shared" si="232"/>
        <v>10886.69</v>
      </c>
      <c r="N80" s="31">
        <v>10886.69</v>
      </c>
      <c r="O80" s="28"/>
      <c r="P80" s="28">
        <f>SUM(N80:O80)</f>
        <v>10886.69</v>
      </c>
      <c r="Q80" s="28"/>
      <c r="R80" s="28">
        <f t="shared" si="233"/>
        <v>10886.69</v>
      </c>
    </row>
    <row r="81" spans="1:18" ht="15.75" hidden="1" outlineLevel="7" x14ac:dyDescent="0.2">
      <c r="A81" s="26" t="s">
        <v>318</v>
      </c>
      <c r="B81" s="26" t="s">
        <v>15</v>
      </c>
      <c r="C81" s="35" t="s">
        <v>16</v>
      </c>
      <c r="D81" s="31">
        <v>11025.58</v>
      </c>
      <c r="E81" s="28"/>
      <c r="F81" s="28">
        <f>SUM(D81:E81)</f>
        <v>11025.58</v>
      </c>
      <c r="G81" s="28"/>
      <c r="H81" s="28">
        <f t="shared" ref="H81" si="235">SUM(F81:G81)</f>
        <v>11025.58</v>
      </c>
      <c r="I81" s="31">
        <v>11497.58</v>
      </c>
      <c r="J81" s="28"/>
      <c r="K81" s="28">
        <f>SUM(I81:J81)</f>
        <v>11497.58</v>
      </c>
      <c r="L81" s="28"/>
      <c r="M81" s="28">
        <f t="shared" si="232"/>
        <v>11497.58</v>
      </c>
      <c r="N81" s="31">
        <v>11497.58</v>
      </c>
      <c r="O81" s="28"/>
      <c r="P81" s="28">
        <f>SUM(N81:O81)</f>
        <v>11497.58</v>
      </c>
      <c r="Q81" s="28"/>
      <c r="R81" s="28">
        <f t="shared" si="233"/>
        <v>11497.58</v>
      </c>
    </row>
    <row r="82" spans="1:18" ht="31.5" hidden="1" outlineLevel="7" x14ac:dyDescent="0.2">
      <c r="A82" s="22" t="s">
        <v>303</v>
      </c>
      <c r="B82" s="22"/>
      <c r="C82" s="23" t="s">
        <v>304</v>
      </c>
      <c r="D82" s="24">
        <f>D83+D84+D85+D86+D87</f>
        <v>1277853.6000000001</v>
      </c>
      <c r="E82" s="24">
        <f t="shared" ref="E82:F82" si="236">E83+E84+E85+E86+E87</f>
        <v>0</v>
      </c>
      <c r="F82" s="24">
        <f t="shared" si="236"/>
        <v>1277853.6000000001</v>
      </c>
      <c r="G82" s="24">
        <f t="shared" ref="G82:H82" si="237">G83+G84+G85+G86+G87</f>
        <v>0</v>
      </c>
      <c r="H82" s="24">
        <f t="shared" si="237"/>
        <v>1277853.6000000001</v>
      </c>
      <c r="I82" s="24">
        <f t="shared" ref="I82:N82" si="238">I83+I84+I85+I86+I87</f>
        <v>1294911.2</v>
      </c>
      <c r="J82" s="24">
        <f t="shared" ref="J82" si="239">J83+J84+J85+J86+J87</f>
        <v>0</v>
      </c>
      <c r="K82" s="24">
        <f t="shared" ref="K82:M82" si="240">K83+K84+K85+K86+K87</f>
        <v>1294911.2</v>
      </c>
      <c r="L82" s="24">
        <f t="shared" si="240"/>
        <v>0</v>
      </c>
      <c r="M82" s="24">
        <f t="shared" si="240"/>
        <v>1294911.2</v>
      </c>
      <c r="N82" s="24">
        <f t="shared" si="238"/>
        <v>1286089.9000000001</v>
      </c>
      <c r="O82" s="24">
        <f t="shared" ref="O82" si="241">O83+O84+O85+O86+O87</f>
        <v>0</v>
      </c>
      <c r="P82" s="24">
        <f t="shared" ref="P82:R82" si="242">P83+P84+P85+P86+P87</f>
        <v>1286089.9000000001</v>
      </c>
      <c r="Q82" s="24">
        <f t="shared" si="242"/>
        <v>0</v>
      </c>
      <c r="R82" s="24">
        <f t="shared" si="242"/>
        <v>1286089.9000000001</v>
      </c>
    </row>
    <row r="83" spans="1:18" ht="47.25" hidden="1" outlineLevel="7" x14ac:dyDescent="0.2">
      <c r="A83" s="26" t="s">
        <v>303</v>
      </c>
      <c r="B83" s="26" t="s">
        <v>4</v>
      </c>
      <c r="C83" s="27" t="s">
        <v>5</v>
      </c>
      <c r="D83" s="36">
        <f>231+20738.6</f>
        <v>20969.599999999999</v>
      </c>
      <c r="E83" s="28"/>
      <c r="F83" s="28">
        <f t="shared" ref="F83:F87" si="243">SUM(D83:E83)</f>
        <v>20969.599999999999</v>
      </c>
      <c r="G83" s="28"/>
      <c r="H83" s="28">
        <f t="shared" ref="H83:H87" si="244">SUM(F83:G83)</f>
        <v>20969.599999999999</v>
      </c>
      <c r="I83" s="36">
        <f>237.4+20967.6</f>
        <v>21205</v>
      </c>
      <c r="J83" s="28"/>
      <c r="K83" s="28">
        <f t="shared" ref="K83:K87" si="245">SUM(I83:J83)</f>
        <v>21205</v>
      </c>
      <c r="L83" s="28"/>
      <c r="M83" s="28">
        <f t="shared" ref="M83:M87" si="246">SUM(K83:L83)</f>
        <v>21205</v>
      </c>
      <c r="N83" s="36">
        <f>237.4+20805.7</f>
        <v>21043.100000000002</v>
      </c>
      <c r="O83" s="28"/>
      <c r="P83" s="28">
        <f t="shared" ref="P83:P87" si="247">SUM(N83:O83)</f>
        <v>21043.100000000002</v>
      </c>
      <c r="Q83" s="28"/>
      <c r="R83" s="28">
        <f t="shared" ref="R83:R87" si="248">SUM(P83:Q83)</f>
        <v>21043.100000000002</v>
      </c>
    </row>
    <row r="84" spans="1:18" ht="31.5" hidden="1" outlineLevel="7" x14ac:dyDescent="0.2">
      <c r="A84" s="26" t="s">
        <v>303</v>
      </c>
      <c r="B84" s="26" t="s">
        <v>7</v>
      </c>
      <c r="C84" s="27" t="s">
        <v>8</v>
      </c>
      <c r="D84" s="36">
        <f>6.9+31.6</f>
        <v>38.5</v>
      </c>
      <c r="E84" s="28"/>
      <c r="F84" s="28">
        <f t="shared" si="243"/>
        <v>38.5</v>
      </c>
      <c r="G84" s="28"/>
      <c r="H84" s="28">
        <f t="shared" si="244"/>
        <v>38.5</v>
      </c>
      <c r="I84" s="36">
        <f>7.1+29</f>
        <v>36.1</v>
      </c>
      <c r="J84" s="28"/>
      <c r="K84" s="28">
        <f t="shared" si="245"/>
        <v>36.1</v>
      </c>
      <c r="L84" s="28"/>
      <c r="M84" s="28">
        <f t="shared" si="246"/>
        <v>36.1</v>
      </c>
      <c r="N84" s="36">
        <f>7.1+28.6</f>
        <v>35.700000000000003</v>
      </c>
      <c r="O84" s="28"/>
      <c r="P84" s="28">
        <f t="shared" si="247"/>
        <v>35.700000000000003</v>
      </c>
      <c r="Q84" s="28"/>
      <c r="R84" s="28">
        <f t="shared" si="248"/>
        <v>35.700000000000003</v>
      </c>
    </row>
    <row r="85" spans="1:18" ht="15.75" hidden="1" outlineLevel="7" x14ac:dyDescent="0.2">
      <c r="A85" s="26" t="s">
        <v>303</v>
      </c>
      <c r="B85" s="26" t="s">
        <v>19</v>
      </c>
      <c r="C85" s="27" t="s">
        <v>20</v>
      </c>
      <c r="D85" s="36">
        <f>2097.5+720</f>
        <v>2817.5</v>
      </c>
      <c r="E85" s="28"/>
      <c r="F85" s="28">
        <f t="shared" si="243"/>
        <v>2817.5</v>
      </c>
      <c r="G85" s="28"/>
      <c r="H85" s="28">
        <f t="shared" si="244"/>
        <v>2817.5</v>
      </c>
      <c r="I85" s="36">
        <f>1735+520</f>
        <v>2255</v>
      </c>
      <c r="J85" s="28"/>
      <c r="K85" s="28">
        <f t="shared" si="245"/>
        <v>2255</v>
      </c>
      <c r="L85" s="28"/>
      <c r="M85" s="28">
        <f t="shared" si="246"/>
        <v>2255</v>
      </c>
      <c r="N85" s="36">
        <f>1685+420</f>
        <v>2105</v>
      </c>
      <c r="O85" s="28"/>
      <c r="P85" s="28">
        <f t="shared" si="247"/>
        <v>2105</v>
      </c>
      <c r="Q85" s="28"/>
      <c r="R85" s="28">
        <f t="shared" si="248"/>
        <v>2105</v>
      </c>
    </row>
    <row r="86" spans="1:18" ht="31.5" hidden="1" outlineLevel="7" x14ac:dyDescent="0.2">
      <c r="A86" s="26" t="s">
        <v>303</v>
      </c>
      <c r="B86" s="26" t="s">
        <v>65</v>
      </c>
      <c r="C86" s="27" t="s">
        <v>66</v>
      </c>
      <c r="D86" s="36">
        <f>550744.5+658669.6+12891.4</f>
        <v>1222305.5</v>
      </c>
      <c r="E86" s="28"/>
      <c r="F86" s="28">
        <f t="shared" si="243"/>
        <v>1222305.5</v>
      </c>
      <c r="G86" s="28"/>
      <c r="H86" s="28">
        <f t="shared" si="244"/>
        <v>1222305.5</v>
      </c>
      <c r="I86" s="36">
        <f>552514.2+673056+13250.9</f>
        <v>1238821.0999999999</v>
      </c>
      <c r="J86" s="28"/>
      <c r="K86" s="28">
        <f t="shared" si="245"/>
        <v>1238821.0999999999</v>
      </c>
      <c r="L86" s="28"/>
      <c r="M86" s="28">
        <f t="shared" si="246"/>
        <v>1238821.0999999999</v>
      </c>
      <c r="N86" s="36">
        <f>544984.9+671500.9+13826.3</f>
        <v>1230312.1000000001</v>
      </c>
      <c r="O86" s="28"/>
      <c r="P86" s="28">
        <f t="shared" si="247"/>
        <v>1230312.1000000001</v>
      </c>
      <c r="Q86" s="28"/>
      <c r="R86" s="28">
        <f t="shared" si="248"/>
        <v>1230312.1000000001</v>
      </c>
    </row>
    <row r="87" spans="1:18" ht="15.75" hidden="1" outlineLevel="7" x14ac:dyDescent="0.2">
      <c r="A87" s="26" t="s">
        <v>303</v>
      </c>
      <c r="B87" s="26" t="s">
        <v>15</v>
      </c>
      <c r="C87" s="27" t="s">
        <v>16</v>
      </c>
      <c r="D87" s="36">
        <f>31722.5</f>
        <v>31722.5</v>
      </c>
      <c r="E87" s="28"/>
      <c r="F87" s="28">
        <f t="shared" si="243"/>
        <v>31722.5</v>
      </c>
      <c r="G87" s="28"/>
      <c r="H87" s="28">
        <f t="shared" si="244"/>
        <v>31722.5</v>
      </c>
      <c r="I87" s="36">
        <f>32594</f>
        <v>32594</v>
      </c>
      <c r="J87" s="28"/>
      <c r="K87" s="28">
        <f t="shared" si="245"/>
        <v>32594</v>
      </c>
      <c r="L87" s="28"/>
      <c r="M87" s="28">
        <f t="shared" si="246"/>
        <v>32594</v>
      </c>
      <c r="N87" s="36">
        <f>32594</f>
        <v>32594</v>
      </c>
      <c r="O87" s="28"/>
      <c r="P87" s="28">
        <f t="shared" si="247"/>
        <v>32594</v>
      </c>
      <c r="Q87" s="28"/>
      <c r="R87" s="28">
        <f t="shared" si="248"/>
        <v>32594</v>
      </c>
    </row>
    <row r="88" spans="1:18" ht="78.75" hidden="1" outlineLevel="5" x14ac:dyDescent="0.2">
      <c r="A88" s="32" t="s">
        <v>758</v>
      </c>
      <c r="B88" s="32"/>
      <c r="C88" s="37" t="s">
        <v>332</v>
      </c>
      <c r="D88" s="30">
        <f t="shared" ref="D88" si="249">D90</f>
        <v>5035.2</v>
      </c>
      <c r="E88" s="30">
        <f>E90+E89</f>
        <v>0</v>
      </c>
      <c r="F88" s="30">
        <f t="shared" ref="F88:P88" si="250">F90+F89</f>
        <v>5035.2</v>
      </c>
      <c r="G88" s="30">
        <f t="shared" ref="G88:H88" si="251">G90+G89</f>
        <v>0</v>
      </c>
      <c r="H88" s="30">
        <f t="shared" si="251"/>
        <v>5035.2</v>
      </c>
      <c r="I88" s="30">
        <f t="shared" si="250"/>
        <v>5035.2</v>
      </c>
      <c r="J88" s="30">
        <f t="shared" si="250"/>
        <v>0</v>
      </c>
      <c r="K88" s="30">
        <f t="shared" si="250"/>
        <v>5035.2</v>
      </c>
      <c r="L88" s="30">
        <f t="shared" si="250"/>
        <v>0</v>
      </c>
      <c r="M88" s="30">
        <f t="shared" si="250"/>
        <v>5035.2</v>
      </c>
      <c r="N88" s="30">
        <f t="shared" si="250"/>
        <v>5035.2</v>
      </c>
      <c r="O88" s="30">
        <f t="shared" si="250"/>
        <v>0</v>
      </c>
      <c r="P88" s="30">
        <f t="shared" si="250"/>
        <v>5035.2</v>
      </c>
      <c r="Q88" s="30">
        <f t="shared" ref="Q88:R88" si="252">Q90+Q89</f>
        <v>0</v>
      </c>
      <c r="R88" s="30">
        <f t="shared" si="252"/>
        <v>5035.2</v>
      </c>
    </row>
    <row r="89" spans="1:18" ht="47.25" hidden="1" outlineLevel="5" x14ac:dyDescent="0.2">
      <c r="A89" s="34" t="s">
        <v>758</v>
      </c>
      <c r="B89" s="34" t="s">
        <v>4</v>
      </c>
      <c r="C89" s="35" t="s">
        <v>5</v>
      </c>
      <c r="D89" s="31"/>
      <c r="E89" s="31">
        <v>74.400000000000006</v>
      </c>
      <c r="F89" s="31">
        <f>SUM(D89:E89)</f>
        <v>74.400000000000006</v>
      </c>
      <c r="G89" s="31"/>
      <c r="H89" s="31">
        <f t="shared" ref="H89" si="253">SUM(F89:G89)</f>
        <v>74.400000000000006</v>
      </c>
      <c r="I89" s="31"/>
      <c r="J89" s="31">
        <v>74.400000000000006</v>
      </c>
      <c r="K89" s="31">
        <f>SUM(I89:J89)</f>
        <v>74.400000000000006</v>
      </c>
      <c r="L89" s="31"/>
      <c r="M89" s="31">
        <f t="shared" ref="M89" si="254">SUM(K89:L89)</f>
        <v>74.400000000000006</v>
      </c>
      <c r="N89" s="31"/>
      <c r="O89" s="31">
        <v>74.400000000000006</v>
      </c>
      <c r="P89" s="31">
        <f>SUM(N89:O89)</f>
        <v>74.400000000000006</v>
      </c>
      <c r="Q89" s="31"/>
      <c r="R89" s="31">
        <f t="shared" ref="R89" si="255">SUM(P89:Q89)</f>
        <v>74.400000000000006</v>
      </c>
    </row>
    <row r="90" spans="1:18" ht="31.5" hidden="1" outlineLevel="7" x14ac:dyDescent="0.2">
      <c r="A90" s="34" t="s">
        <v>758</v>
      </c>
      <c r="B90" s="34" t="s">
        <v>65</v>
      </c>
      <c r="C90" s="35" t="s">
        <v>66</v>
      </c>
      <c r="D90" s="31">
        <f>4960.8+74.4</f>
        <v>5035.2</v>
      </c>
      <c r="E90" s="28">
        <v>-74.400000000000006</v>
      </c>
      <c r="F90" s="28">
        <f>SUM(D90:E90)</f>
        <v>4960.8</v>
      </c>
      <c r="G90" s="28"/>
      <c r="H90" s="28">
        <f t="shared" ref="H90" si="256">SUM(F90:G90)</f>
        <v>4960.8</v>
      </c>
      <c r="I90" s="31">
        <f>4960.8+74.4</f>
        <v>5035.2</v>
      </c>
      <c r="J90" s="28">
        <v>-74.400000000000006</v>
      </c>
      <c r="K90" s="28">
        <f>SUM(I90:J90)</f>
        <v>4960.8</v>
      </c>
      <c r="L90" s="28"/>
      <c r="M90" s="28">
        <f t="shared" ref="M90" si="257">SUM(K90:L90)</f>
        <v>4960.8</v>
      </c>
      <c r="N90" s="31">
        <f>4960.8+74.4</f>
        <v>5035.2</v>
      </c>
      <c r="O90" s="28">
        <v>-74.400000000000006</v>
      </c>
      <c r="P90" s="28">
        <f>SUM(N90:O90)</f>
        <v>4960.8</v>
      </c>
      <c r="Q90" s="28"/>
      <c r="R90" s="28">
        <f t="shared" ref="R90" si="258">SUM(P90:Q90)</f>
        <v>4960.8</v>
      </c>
    </row>
    <row r="91" spans="1:18" ht="157.5" hidden="1" customHeight="1" outlineLevel="5" x14ac:dyDescent="0.2">
      <c r="A91" s="22" t="s">
        <v>313</v>
      </c>
      <c r="B91" s="22"/>
      <c r="C91" s="38" t="s">
        <v>423</v>
      </c>
      <c r="D91" s="24">
        <f>D92</f>
        <v>551.34324324324325</v>
      </c>
      <c r="E91" s="24">
        <f t="shared" ref="E91:H91" si="259">E92</f>
        <v>0</v>
      </c>
      <c r="F91" s="24">
        <f t="shared" si="259"/>
        <v>551.34324324324325</v>
      </c>
      <c r="G91" s="24">
        <f t="shared" si="259"/>
        <v>0</v>
      </c>
      <c r="H91" s="24">
        <f t="shared" si="259"/>
        <v>551.34324324324325</v>
      </c>
      <c r="I91" s="24">
        <f>I92</f>
        <v>557.254054054054</v>
      </c>
      <c r="J91" s="24">
        <f t="shared" ref="J91" si="260">J92</f>
        <v>0</v>
      </c>
      <c r="K91" s="24">
        <f t="shared" ref="K91:M91" si="261">K92</f>
        <v>557.254054054054</v>
      </c>
      <c r="L91" s="24">
        <f t="shared" si="261"/>
        <v>0</v>
      </c>
      <c r="M91" s="24">
        <f t="shared" si="261"/>
        <v>557.254054054054</v>
      </c>
      <c r="N91" s="24">
        <f>N92</f>
        <v>549.3648648648649</v>
      </c>
      <c r="O91" s="24">
        <f t="shared" ref="O91" si="262">O92</f>
        <v>0</v>
      </c>
      <c r="P91" s="24">
        <f t="shared" ref="P91:R91" si="263">P92</f>
        <v>549.3648648648649</v>
      </c>
      <c r="Q91" s="24">
        <f t="shared" si="263"/>
        <v>0</v>
      </c>
      <c r="R91" s="24">
        <f t="shared" si="263"/>
        <v>549.3648648648649</v>
      </c>
    </row>
    <row r="92" spans="1:18" ht="31.5" hidden="1" outlineLevel="7" x14ac:dyDescent="0.2">
      <c r="A92" s="26" t="s">
        <v>313</v>
      </c>
      <c r="B92" s="26" t="s">
        <v>65</v>
      </c>
      <c r="C92" s="27" t="s">
        <v>66</v>
      </c>
      <c r="D92" s="31">
        <v>551.34324324324325</v>
      </c>
      <c r="E92" s="28"/>
      <c r="F92" s="28">
        <f>SUM(D92:E92)</f>
        <v>551.34324324324325</v>
      </c>
      <c r="G92" s="28"/>
      <c r="H92" s="28">
        <f t="shared" ref="H92" si="264">SUM(F92:G92)</f>
        <v>551.34324324324325</v>
      </c>
      <c r="I92" s="31">
        <v>557.254054054054</v>
      </c>
      <c r="J92" s="28"/>
      <c r="K92" s="28">
        <f>SUM(I92:J92)</f>
        <v>557.254054054054</v>
      </c>
      <c r="L92" s="28"/>
      <c r="M92" s="28">
        <f t="shared" ref="M92" si="265">SUM(K92:L92)</f>
        <v>557.254054054054</v>
      </c>
      <c r="N92" s="31">
        <v>549.3648648648649</v>
      </c>
      <c r="O92" s="28"/>
      <c r="P92" s="28">
        <f>SUM(N92:O92)</f>
        <v>549.3648648648649</v>
      </c>
      <c r="Q92" s="28"/>
      <c r="R92" s="28">
        <f t="shared" ref="R92" si="266">SUM(P92:Q92)</f>
        <v>549.3648648648649</v>
      </c>
    </row>
    <row r="93" spans="1:18" ht="156.75" hidden="1" customHeight="1" outlineLevel="5" x14ac:dyDescent="0.2">
      <c r="A93" s="22" t="s">
        <v>313</v>
      </c>
      <c r="B93" s="22"/>
      <c r="C93" s="38" t="s">
        <v>424</v>
      </c>
      <c r="D93" s="24">
        <f>D94</f>
        <v>6799.9</v>
      </c>
      <c r="E93" s="24">
        <f t="shared" ref="E93:H93" si="267">E94</f>
        <v>0</v>
      </c>
      <c r="F93" s="24">
        <f t="shared" si="267"/>
        <v>6799.9</v>
      </c>
      <c r="G93" s="24">
        <f t="shared" si="267"/>
        <v>0</v>
      </c>
      <c r="H93" s="24">
        <f t="shared" si="267"/>
        <v>6799.9</v>
      </c>
      <c r="I93" s="24">
        <f>I94</f>
        <v>6872.8</v>
      </c>
      <c r="J93" s="24">
        <f t="shared" ref="J93" si="268">J94</f>
        <v>0</v>
      </c>
      <c r="K93" s="24">
        <f t="shared" ref="K93:M93" si="269">K94</f>
        <v>6872.8</v>
      </c>
      <c r="L93" s="24">
        <f t="shared" si="269"/>
        <v>0</v>
      </c>
      <c r="M93" s="24">
        <f t="shared" si="269"/>
        <v>6872.8</v>
      </c>
      <c r="N93" s="24">
        <f>N94</f>
        <v>6775.5</v>
      </c>
      <c r="O93" s="24">
        <f t="shared" ref="O93" si="270">O94</f>
        <v>0</v>
      </c>
      <c r="P93" s="24">
        <f t="shared" ref="P93:R93" si="271">P94</f>
        <v>6775.5</v>
      </c>
      <c r="Q93" s="24">
        <f t="shared" si="271"/>
        <v>0</v>
      </c>
      <c r="R93" s="24">
        <f t="shared" si="271"/>
        <v>6775.5</v>
      </c>
    </row>
    <row r="94" spans="1:18" ht="31.5" hidden="1" outlineLevel="7" x14ac:dyDescent="0.2">
      <c r="A94" s="26" t="s">
        <v>313</v>
      </c>
      <c r="B94" s="26" t="s">
        <v>65</v>
      </c>
      <c r="C94" s="27" t="s">
        <v>66</v>
      </c>
      <c r="D94" s="28">
        <v>6799.9</v>
      </c>
      <c r="E94" s="28"/>
      <c r="F94" s="28">
        <f>SUM(D94:E94)</f>
        <v>6799.9</v>
      </c>
      <c r="G94" s="28"/>
      <c r="H94" s="28">
        <f t="shared" ref="H94" si="272">SUM(F94:G94)</f>
        <v>6799.9</v>
      </c>
      <c r="I94" s="28">
        <v>6872.8</v>
      </c>
      <c r="J94" s="28"/>
      <c r="K94" s="28">
        <f>SUM(I94:J94)</f>
        <v>6872.8</v>
      </c>
      <c r="L94" s="28"/>
      <c r="M94" s="28">
        <f t="shared" ref="M94" si="273">SUM(K94:L94)</f>
        <v>6872.8</v>
      </c>
      <c r="N94" s="28">
        <v>6775.5</v>
      </c>
      <c r="O94" s="28"/>
      <c r="P94" s="28">
        <f>SUM(N94:O94)</f>
        <v>6775.5</v>
      </c>
      <c r="Q94" s="28"/>
      <c r="R94" s="28">
        <f t="shared" ref="R94" si="274">SUM(P94:Q94)</f>
        <v>6775.5</v>
      </c>
    </row>
    <row r="95" spans="1:18" ht="47.25" hidden="1" outlineLevel="5" x14ac:dyDescent="0.2">
      <c r="A95" s="22" t="s">
        <v>311</v>
      </c>
      <c r="B95" s="22"/>
      <c r="C95" s="23" t="s">
        <v>312</v>
      </c>
      <c r="D95" s="24">
        <f>D96</f>
        <v>103553.7</v>
      </c>
      <c r="E95" s="24">
        <f t="shared" ref="E95:H95" si="275">E96</f>
        <v>0</v>
      </c>
      <c r="F95" s="24">
        <f t="shared" si="275"/>
        <v>103553.7</v>
      </c>
      <c r="G95" s="24">
        <f t="shared" si="275"/>
        <v>0</v>
      </c>
      <c r="H95" s="24">
        <f t="shared" si="275"/>
        <v>103553.7</v>
      </c>
      <c r="I95" s="24">
        <f>I96</f>
        <v>93266.2</v>
      </c>
      <c r="J95" s="24">
        <f t="shared" ref="J95" si="276">J96</f>
        <v>0</v>
      </c>
      <c r="K95" s="24">
        <f t="shared" ref="K95:M95" si="277">K96</f>
        <v>93266.2</v>
      </c>
      <c r="L95" s="24">
        <f t="shared" si="277"/>
        <v>0</v>
      </c>
      <c r="M95" s="24">
        <f t="shared" si="277"/>
        <v>93266.2</v>
      </c>
      <c r="N95" s="24">
        <f>N96</f>
        <v>91523.7</v>
      </c>
      <c r="O95" s="24">
        <f t="shared" ref="O95" si="278">O96</f>
        <v>0</v>
      </c>
      <c r="P95" s="24">
        <f t="shared" ref="P95:R95" si="279">P96</f>
        <v>91523.7</v>
      </c>
      <c r="Q95" s="24">
        <f t="shared" si="279"/>
        <v>0</v>
      </c>
      <c r="R95" s="24">
        <f t="shared" si="279"/>
        <v>91523.7</v>
      </c>
    </row>
    <row r="96" spans="1:18" ht="31.5" hidden="1" outlineLevel="7" x14ac:dyDescent="0.2">
      <c r="A96" s="26" t="s">
        <v>311</v>
      </c>
      <c r="B96" s="26" t="s">
        <v>65</v>
      </c>
      <c r="C96" s="27" t="s">
        <v>66</v>
      </c>
      <c r="D96" s="28">
        <v>103553.7</v>
      </c>
      <c r="E96" s="28"/>
      <c r="F96" s="28">
        <f>SUM(D96:E96)</f>
        <v>103553.7</v>
      </c>
      <c r="G96" s="28"/>
      <c r="H96" s="28">
        <f t="shared" ref="H96" si="280">SUM(F96:G96)</f>
        <v>103553.7</v>
      </c>
      <c r="I96" s="28">
        <v>93266.2</v>
      </c>
      <c r="J96" s="28"/>
      <c r="K96" s="28">
        <f>SUM(I96:J96)</f>
        <v>93266.2</v>
      </c>
      <c r="L96" s="28"/>
      <c r="M96" s="28">
        <f t="shared" ref="M96" si="281">SUM(K96:L96)</f>
        <v>93266.2</v>
      </c>
      <c r="N96" s="28">
        <v>91523.7</v>
      </c>
      <c r="O96" s="28"/>
      <c r="P96" s="28">
        <f>SUM(N96:O96)</f>
        <v>91523.7</v>
      </c>
      <c r="Q96" s="28"/>
      <c r="R96" s="28">
        <f t="shared" ref="R96" si="282">SUM(P96:Q96)</f>
        <v>91523.7</v>
      </c>
    </row>
    <row r="97" spans="1:18" ht="31.5" hidden="1" outlineLevel="7" x14ac:dyDescent="0.2">
      <c r="A97" s="32" t="s">
        <v>627</v>
      </c>
      <c r="B97" s="32"/>
      <c r="C97" s="33" t="s">
        <v>629</v>
      </c>
      <c r="D97" s="30">
        <f>D98</f>
        <v>1618.3</v>
      </c>
      <c r="E97" s="30">
        <f t="shared" ref="E97:H98" si="283">E98</f>
        <v>0</v>
      </c>
      <c r="F97" s="30">
        <f t="shared" si="283"/>
        <v>1618.3</v>
      </c>
      <c r="G97" s="30">
        <f t="shared" si="283"/>
        <v>0</v>
      </c>
      <c r="H97" s="30">
        <f t="shared" si="283"/>
        <v>1618.3</v>
      </c>
      <c r="I97" s="30">
        <f t="shared" ref="I97:N97" si="284">I98</f>
        <v>1618.3</v>
      </c>
      <c r="J97" s="30">
        <f t="shared" ref="J97:J98" si="285">J98</f>
        <v>0</v>
      </c>
      <c r="K97" s="30">
        <f t="shared" ref="K97:M98" si="286">K98</f>
        <v>1618.3</v>
      </c>
      <c r="L97" s="30">
        <f t="shared" si="286"/>
        <v>0</v>
      </c>
      <c r="M97" s="30">
        <f t="shared" si="286"/>
        <v>1618.3</v>
      </c>
      <c r="N97" s="30">
        <f t="shared" si="284"/>
        <v>1618.3</v>
      </c>
      <c r="O97" s="30">
        <f t="shared" ref="O97:O98" si="287">O98</f>
        <v>0</v>
      </c>
      <c r="P97" s="30">
        <f t="shared" ref="P97:R98" si="288">P98</f>
        <v>1618.3</v>
      </c>
      <c r="Q97" s="30">
        <f t="shared" si="288"/>
        <v>0</v>
      </c>
      <c r="R97" s="30">
        <f t="shared" si="288"/>
        <v>1618.3</v>
      </c>
    </row>
    <row r="98" spans="1:18" ht="63" hidden="1" outlineLevel="7" x14ac:dyDescent="0.2">
      <c r="A98" s="32" t="s">
        <v>628</v>
      </c>
      <c r="B98" s="32"/>
      <c r="C98" s="33" t="s">
        <v>630</v>
      </c>
      <c r="D98" s="30">
        <f>D99</f>
        <v>1618.3</v>
      </c>
      <c r="E98" s="30">
        <f t="shared" si="283"/>
        <v>0</v>
      </c>
      <c r="F98" s="30">
        <f t="shared" si="283"/>
        <v>1618.3</v>
      </c>
      <c r="G98" s="30">
        <f t="shared" si="283"/>
        <v>0</v>
      </c>
      <c r="H98" s="30">
        <f t="shared" si="283"/>
        <v>1618.3</v>
      </c>
      <c r="I98" s="30">
        <f t="shared" ref="I98:N98" si="289">I99</f>
        <v>1618.3</v>
      </c>
      <c r="J98" s="30">
        <f t="shared" si="285"/>
        <v>0</v>
      </c>
      <c r="K98" s="30">
        <f t="shared" si="286"/>
        <v>1618.3</v>
      </c>
      <c r="L98" s="30">
        <f t="shared" si="286"/>
        <v>0</v>
      </c>
      <c r="M98" s="30">
        <f t="shared" si="286"/>
        <v>1618.3</v>
      </c>
      <c r="N98" s="30">
        <f t="shared" si="289"/>
        <v>1618.3</v>
      </c>
      <c r="O98" s="30">
        <f t="shared" si="287"/>
        <v>0</v>
      </c>
      <c r="P98" s="30">
        <f t="shared" si="288"/>
        <v>1618.3</v>
      </c>
      <c r="Q98" s="30">
        <f t="shared" si="288"/>
        <v>0</v>
      </c>
      <c r="R98" s="30">
        <f t="shared" si="288"/>
        <v>1618.3</v>
      </c>
    </row>
    <row r="99" spans="1:18" ht="31.5" hidden="1" outlineLevel="7" x14ac:dyDescent="0.2">
      <c r="A99" s="34" t="s">
        <v>628</v>
      </c>
      <c r="B99" s="34" t="s">
        <v>65</v>
      </c>
      <c r="C99" s="35" t="s">
        <v>66</v>
      </c>
      <c r="D99" s="31">
        <v>1618.3</v>
      </c>
      <c r="E99" s="28"/>
      <c r="F99" s="28">
        <f>SUM(D99:E99)</f>
        <v>1618.3</v>
      </c>
      <c r="G99" s="28"/>
      <c r="H99" s="28">
        <f t="shared" ref="H99" si="290">SUM(F99:G99)</f>
        <v>1618.3</v>
      </c>
      <c r="I99" s="31">
        <v>1618.3</v>
      </c>
      <c r="J99" s="28"/>
      <c r="K99" s="28">
        <f>SUM(I99:J99)</f>
        <v>1618.3</v>
      </c>
      <c r="L99" s="28"/>
      <c r="M99" s="28">
        <f t="shared" ref="M99" si="291">SUM(K99:L99)</f>
        <v>1618.3</v>
      </c>
      <c r="N99" s="31">
        <v>1618.3</v>
      </c>
      <c r="O99" s="28"/>
      <c r="P99" s="28">
        <f>SUM(N99:O99)</f>
        <v>1618.3</v>
      </c>
      <c r="Q99" s="28"/>
      <c r="R99" s="28">
        <f t="shared" ref="R99" si="292">SUM(P99:Q99)</f>
        <v>1618.3</v>
      </c>
    </row>
    <row r="100" spans="1:18" ht="31.5" outlineLevel="2" collapsed="1" x14ac:dyDescent="0.2">
      <c r="A100" s="22" t="s">
        <v>157</v>
      </c>
      <c r="B100" s="22"/>
      <c r="C100" s="23" t="s">
        <v>158</v>
      </c>
      <c r="D100" s="24">
        <f>D101+D133+D147+D158+D174</f>
        <v>285866.67049999995</v>
      </c>
      <c r="E100" s="24">
        <f t="shared" ref="E100:F100" si="293">E101+E133+E147+E158+E174</f>
        <v>0</v>
      </c>
      <c r="F100" s="24">
        <f t="shared" si="293"/>
        <v>285866.67049999995</v>
      </c>
      <c r="G100" s="24">
        <f t="shared" ref="G100:H100" si="294">G101+G133+G147+G158+G174</f>
        <v>63430.975919999997</v>
      </c>
      <c r="H100" s="24">
        <f t="shared" si="294"/>
        <v>349297.64642</v>
      </c>
      <c r="I100" s="24">
        <f t="shared" ref="I100:N100" si="295">I101+I133+I147+I158+I174</f>
        <v>281101.89169999998</v>
      </c>
      <c r="J100" s="24">
        <f t="shared" ref="J100" si="296">J101+J133+J147+J158+J174</f>
        <v>0</v>
      </c>
      <c r="K100" s="24">
        <f t="shared" ref="K100:M100" si="297">K101+K133+K147+K158+K174</f>
        <v>281101.89169999998</v>
      </c>
      <c r="L100" s="24">
        <f t="shared" si="297"/>
        <v>-54.590159999999997</v>
      </c>
      <c r="M100" s="24">
        <f t="shared" si="297"/>
        <v>281047.30153999996</v>
      </c>
      <c r="N100" s="24">
        <f t="shared" si="295"/>
        <v>276720.8</v>
      </c>
      <c r="O100" s="24">
        <f t="shared" ref="O100" si="298">O101+O133+O147+O158+O174</f>
        <v>0</v>
      </c>
      <c r="P100" s="24">
        <f t="shared" ref="P100:R100" si="299">P101+P133+P147+P158+P174</f>
        <v>276720.8</v>
      </c>
      <c r="Q100" s="24">
        <f t="shared" si="299"/>
        <v>0</v>
      </c>
      <c r="R100" s="24">
        <f t="shared" si="299"/>
        <v>276720.8</v>
      </c>
    </row>
    <row r="101" spans="1:18" ht="31.5" outlineLevel="3" x14ac:dyDescent="0.2">
      <c r="A101" s="22" t="s">
        <v>231</v>
      </c>
      <c r="B101" s="22"/>
      <c r="C101" s="23" t="s">
        <v>232</v>
      </c>
      <c r="D101" s="24">
        <f>D102+D126+D116+D121</f>
        <v>11600.690500000001</v>
      </c>
      <c r="E101" s="24">
        <f t="shared" ref="E101:F101" si="300">E102+E126+E116+E121</f>
        <v>0</v>
      </c>
      <c r="F101" s="24">
        <f t="shared" si="300"/>
        <v>11600.690500000001</v>
      </c>
      <c r="G101" s="24">
        <f t="shared" ref="G101:H101" si="301">G102+G126+G116+G121</f>
        <v>3181.9472000000001</v>
      </c>
      <c r="H101" s="24">
        <f t="shared" si="301"/>
        <v>14782.637700000001</v>
      </c>
      <c r="I101" s="24">
        <f t="shared" ref="I101:N101" si="302">I102+I126+I116+I121</f>
        <v>11598.7917</v>
      </c>
      <c r="J101" s="24">
        <f t="shared" ref="J101" si="303">J102+J126+J116+J121</f>
        <v>0</v>
      </c>
      <c r="K101" s="24">
        <f t="shared" ref="K101:M101" si="304">K102+K126+K116+K121</f>
        <v>11598.7917</v>
      </c>
      <c r="L101" s="24">
        <f t="shared" si="304"/>
        <v>-54.590159999999997</v>
      </c>
      <c r="M101" s="24">
        <f t="shared" si="304"/>
        <v>11544.20154</v>
      </c>
      <c r="N101" s="24">
        <f t="shared" si="302"/>
        <v>5984.9</v>
      </c>
      <c r="O101" s="24">
        <f t="shared" ref="O101" si="305">O102+O126+O116+O121</f>
        <v>0</v>
      </c>
      <c r="P101" s="24">
        <f t="shared" ref="P101:R101" si="306">P102+P126+P116+P121</f>
        <v>5984.9</v>
      </c>
      <c r="Q101" s="24">
        <f t="shared" si="306"/>
        <v>0</v>
      </c>
      <c r="R101" s="24">
        <f t="shared" si="306"/>
        <v>5984.9</v>
      </c>
    </row>
    <row r="102" spans="1:18" ht="31.5" outlineLevel="4" x14ac:dyDescent="0.2">
      <c r="A102" s="22" t="s">
        <v>233</v>
      </c>
      <c r="B102" s="22"/>
      <c r="C102" s="23" t="s">
        <v>430</v>
      </c>
      <c r="D102" s="24">
        <f>D107+D110+D112+D105+D103</f>
        <v>5999.9</v>
      </c>
      <c r="E102" s="24">
        <f t="shared" ref="E102" si="307">E107+E110+E112+E105+E103</f>
        <v>0</v>
      </c>
      <c r="F102" s="24">
        <f>F107+F110+F112+F105+F103+F114</f>
        <v>5999.9</v>
      </c>
      <c r="G102" s="24">
        <f t="shared" ref="G102:R102" si="308">G107+G110+G112+G105+G103+G114</f>
        <v>3325.0178799999999</v>
      </c>
      <c r="H102" s="24">
        <f t="shared" si="308"/>
        <v>9324.9178800000009</v>
      </c>
      <c r="I102" s="24">
        <f t="shared" si="308"/>
        <v>5799.9</v>
      </c>
      <c r="J102" s="24">
        <f t="shared" si="308"/>
        <v>0</v>
      </c>
      <c r="K102" s="24">
        <f t="shared" si="308"/>
        <v>5799.9</v>
      </c>
      <c r="L102" s="24">
        <f t="shared" si="308"/>
        <v>0</v>
      </c>
      <c r="M102" s="24">
        <f t="shared" si="308"/>
        <v>5799.9</v>
      </c>
      <c r="N102" s="24">
        <f t="shared" si="308"/>
        <v>5799.9</v>
      </c>
      <c r="O102" s="24">
        <f t="shared" si="308"/>
        <v>0</v>
      </c>
      <c r="P102" s="24">
        <f t="shared" si="308"/>
        <v>5799.9</v>
      </c>
      <c r="Q102" s="24">
        <f t="shared" si="308"/>
        <v>0</v>
      </c>
      <c r="R102" s="24">
        <f t="shared" si="308"/>
        <v>5799.9</v>
      </c>
    </row>
    <row r="103" spans="1:18" ht="31.5" hidden="1" outlineLevel="4" x14ac:dyDescent="0.2">
      <c r="A103" s="32" t="s">
        <v>234</v>
      </c>
      <c r="B103" s="32"/>
      <c r="C103" s="33" t="s">
        <v>10</v>
      </c>
      <c r="D103" s="30">
        <f t="shared" ref="D103:R103" si="309">D104</f>
        <v>150</v>
      </c>
      <c r="E103" s="30">
        <f t="shared" si="309"/>
        <v>0</v>
      </c>
      <c r="F103" s="30">
        <f t="shared" si="309"/>
        <v>150</v>
      </c>
      <c r="G103" s="30">
        <f t="shared" si="309"/>
        <v>0</v>
      </c>
      <c r="H103" s="30">
        <f t="shared" si="309"/>
        <v>150</v>
      </c>
      <c r="I103" s="30">
        <f t="shared" si="309"/>
        <v>150</v>
      </c>
      <c r="J103" s="30">
        <f t="shared" si="309"/>
        <v>0</v>
      </c>
      <c r="K103" s="30">
        <f t="shared" si="309"/>
        <v>150</v>
      </c>
      <c r="L103" s="30">
        <f t="shared" si="309"/>
        <v>0</v>
      </c>
      <c r="M103" s="30">
        <f t="shared" si="309"/>
        <v>150</v>
      </c>
      <c r="N103" s="30">
        <f t="shared" si="309"/>
        <v>150</v>
      </c>
      <c r="O103" s="30">
        <f t="shared" si="309"/>
        <v>0</v>
      </c>
      <c r="P103" s="30">
        <f t="shared" si="309"/>
        <v>150</v>
      </c>
      <c r="Q103" s="30">
        <f t="shared" si="309"/>
        <v>0</v>
      </c>
      <c r="R103" s="30">
        <f t="shared" si="309"/>
        <v>150</v>
      </c>
    </row>
    <row r="104" spans="1:18" ht="31.5" hidden="1" outlineLevel="4" x14ac:dyDescent="0.2">
      <c r="A104" s="34" t="s">
        <v>234</v>
      </c>
      <c r="B104" s="34" t="s">
        <v>7</v>
      </c>
      <c r="C104" s="35" t="s">
        <v>8</v>
      </c>
      <c r="D104" s="31">
        <v>150</v>
      </c>
      <c r="E104" s="28"/>
      <c r="F104" s="28">
        <f>SUM(D104:E104)</f>
        <v>150</v>
      </c>
      <c r="G104" s="28"/>
      <c r="H104" s="28">
        <f t="shared" ref="H104" si="310">SUM(F104:G104)</f>
        <v>150</v>
      </c>
      <c r="I104" s="31">
        <v>150</v>
      </c>
      <c r="J104" s="28"/>
      <c r="K104" s="28">
        <f>SUM(I104:J104)</f>
        <v>150</v>
      </c>
      <c r="L104" s="28"/>
      <c r="M104" s="28">
        <f t="shared" ref="M104" si="311">SUM(K104:L104)</f>
        <v>150</v>
      </c>
      <c r="N104" s="31">
        <v>150</v>
      </c>
      <c r="O104" s="28"/>
      <c r="P104" s="28">
        <f>SUM(N104:O104)</f>
        <v>150</v>
      </c>
      <c r="Q104" s="28"/>
      <c r="R104" s="28">
        <f t="shared" ref="R104" si="312">SUM(P104:Q104)</f>
        <v>150</v>
      </c>
    </row>
    <row r="105" spans="1:18" ht="31.5" outlineLevel="7" x14ac:dyDescent="0.2">
      <c r="A105" s="22" t="s">
        <v>616</v>
      </c>
      <c r="B105" s="22"/>
      <c r="C105" s="39" t="s">
        <v>613</v>
      </c>
      <c r="D105" s="24">
        <f>D106</f>
        <v>2639.9</v>
      </c>
      <c r="E105" s="24">
        <f t="shared" ref="E105:H105" si="313">E106</f>
        <v>0</v>
      </c>
      <c r="F105" s="24">
        <f t="shared" si="313"/>
        <v>2639.9</v>
      </c>
      <c r="G105" s="24">
        <f t="shared" si="313"/>
        <v>2893.6954599999999</v>
      </c>
      <c r="H105" s="24">
        <f t="shared" si="313"/>
        <v>5533.5954600000005</v>
      </c>
      <c r="I105" s="24">
        <f t="shared" ref="I105:N105" si="314">I106</f>
        <v>2639.9</v>
      </c>
      <c r="J105" s="24">
        <f t="shared" ref="J105" si="315">J106</f>
        <v>0</v>
      </c>
      <c r="K105" s="24">
        <f t="shared" ref="K105:M105" si="316">K106</f>
        <v>2639.9</v>
      </c>
      <c r="L105" s="24">
        <f t="shared" si="316"/>
        <v>0</v>
      </c>
      <c r="M105" s="24">
        <f t="shared" si="316"/>
        <v>2639.9</v>
      </c>
      <c r="N105" s="24">
        <f t="shared" si="314"/>
        <v>2639.9</v>
      </c>
      <c r="O105" s="24">
        <f t="shared" ref="O105" si="317">O106</f>
        <v>0</v>
      </c>
      <c r="P105" s="24">
        <f t="shared" ref="P105:R105" si="318">P106</f>
        <v>2639.9</v>
      </c>
      <c r="Q105" s="24">
        <f t="shared" si="318"/>
        <v>0</v>
      </c>
      <c r="R105" s="24">
        <f t="shared" si="318"/>
        <v>2639.9</v>
      </c>
    </row>
    <row r="106" spans="1:18" ht="31.5" outlineLevel="7" x14ac:dyDescent="0.2">
      <c r="A106" s="26" t="s">
        <v>616</v>
      </c>
      <c r="B106" s="26" t="s">
        <v>65</v>
      </c>
      <c r="C106" s="7" t="s">
        <v>421</v>
      </c>
      <c r="D106" s="28">
        <v>2639.9</v>
      </c>
      <c r="E106" s="28"/>
      <c r="F106" s="28">
        <f>SUM(D106:E106)</f>
        <v>2639.9</v>
      </c>
      <c r="G106" s="28">
        <f>846.35784+167.73+1879.60762</f>
        <v>2893.6954599999999</v>
      </c>
      <c r="H106" s="28">
        <f t="shared" ref="H106" si="319">SUM(F106:G106)</f>
        <v>5533.5954600000005</v>
      </c>
      <c r="I106" s="28">
        <v>2639.9</v>
      </c>
      <c r="J106" s="28"/>
      <c r="K106" s="28">
        <f>SUM(I106:J106)</f>
        <v>2639.9</v>
      </c>
      <c r="L106" s="28"/>
      <c r="M106" s="28">
        <f t="shared" ref="M106" si="320">SUM(K106:L106)</f>
        <v>2639.9</v>
      </c>
      <c r="N106" s="28">
        <v>2639.9</v>
      </c>
      <c r="O106" s="28"/>
      <c r="P106" s="28">
        <f>SUM(N106:O106)</f>
        <v>2639.9</v>
      </c>
      <c r="Q106" s="28"/>
      <c r="R106" s="28">
        <f t="shared" ref="R106" si="321">SUM(P106:Q106)</f>
        <v>2639.9</v>
      </c>
    </row>
    <row r="107" spans="1:18" ht="15.75" outlineLevel="5" x14ac:dyDescent="0.2">
      <c r="A107" s="22" t="s">
        <v>361</v>
      </c>
      <c r="B107" s="22"/>
      <c r="C107" s="23" t="s">
        <v>362</v>
      </c>
      <c r="D107" s="24">
        <f>D108+D109</f>
        <v>2750</v>
      </c>
      <c r="E107" s="24">
        <f t="shared" ref="E107:F107" si="322">E108+E109</f>
        <v>0</v>
      </c>
      <c r="F107" s="24">
        <f t="shared" si="322"/>
        <v>2750</v>
      </c>
      <c r="G107" s="24">
        <f t="shared" ref="G107:H107" si="323">G108+G109</f>
        <v>55</v>
      </c>
      <c r="H107" s="24">
        <f t="shared" si="323"/>
        <v>2805</v>
      </c>
      <c r="I107" s="24">
        <f t="shared" ref="I107:N107" si="324">I108+I109</f>
        <v>2750</v>
      </c>
      <c r="J107" s="24">
        <f t="shared" ref="J107" si="325">J108+J109</f>
        <v>0</v>
      </c>
      <c r="K107" s="24">
        <f t="shared" ref="K107:M107" si="326">K108+K109</f>
        <v>2750</v>
      </c>
      <c r="L107" s="24">
        <f t="shared" si="326"/>
        <v>0</v>
      </c>
      <c r="M107" s="24">
        <f t="shared" si="326"/>
        <v>2750</v>
      </c>
      <c r="N107" s="24">
        <f t="shared" si="324"/>
        <v>2750</v>
      </c>
      <c r="O107" s="24">
        <f t="shared" ref="O107" si="327">O108+O109</f>
        <v>0</v>
      </c>
      <c r="P107" s="24">
        <f t="shared" ref="P107:R107" si="328">P108+P109</f>
        <v>2750</v>
      </c>
      <c r="Q107" s="24">
        <f t="shared" si="328"/>
        <v>0</v>
      </c>
      <c r="R107" s="24">
        <f t="shared" si="328"/>
        <v>2750</v>
      </c>
    </row>
    <row r="108" spans="1:18" ht="31.5" hidden="1" outlineLevel="7" x14ac:dyDescent="0.2">
      <c r="A108" s="26" t="s">
        <v>361</v>
      </c>
      <c r="B108" s="26" t="s">
        <v>7</v>
      </c>
      <c r="C108" s="27" t="s">
        <v>8</v>
      </c>
      <c r="D108" s="28">
        <v>925.3</v>
      </c>
      <c r="E108" s="28">
        <v>1824.7</v>
      </c>
      <c r="F108" s="28">
        <f>SUM(D108:E108)</f>
        <v>2750</v>
      </c>
      <c r="G108" s="28"/>
      <c r="H108" s="28">
        <f t="shared" ref="H108" si="329">SUM(F108:G108)</f>
        <v>2750</v>
      </c>
      <c r="I108" s="28">
        <v>925.3</v>
      </c>
      <c r="J108" s="28">
        <v>1824.7</v>
      </c>
      <c r="K108" s="28">
        <f>SUM(I108:J108)</f>
        <v>2750</v>
      </c>
      <c r="L108" s="28"/>
      <c r="M108" s="28">
        <f t="shared" ref="M108:M109" si="330">SUM(K108:L108)</f>
        <v>2750</v>
      </c>
      <c r="N108" s="28">
        <v>925.3</v>
      </c>
      <c r="O108" s="28">
        <v>1824.7</v>
      </c>
      <c r="P108" s="28">
        <f>SUM(N108:O108)</f>
        <v>2750</v>
      </c>
      <c r="Q108" s="28"/>
      <c r="R108" s="28">
        <f t="shared" ref="R108:R109" si="331">SUM(P108:Q108)</f>
        <v>2750</v>
      </c>
    </row>
    <row r="109" spans="1:18" ht="31.5" outlineLevel="7" x14ac:dyDescent="0.2">
      <c r="A109" s="26" t="s">
        <v>361</v>
      </c>
      <c r="B109" s="34" t="s">
        <v>65</v>
      </c>
      <c r="C109" s="40" t="s">
        <v>421</v>
      </c>
      <c r="D109" s="28">
        <v>1824.7</v>
      </c>
      <c r="E109" s="28">
        <v>-1824.7</v>
      </c>
      <c r="F109" s="28">
        <f>SUM(D109:E109)</f>
        <v>0</v>
      </c>
      <c r="G109" s="28">
        <v>55</v>
      </c>
      <c r="H109" s="28">
        <f t="shared" ref="H109" si="332">SUM(F109:G109)</f>
        <v>55</v>
      </c>
      <c r="I109" s="28">
        <v>1824.7</v>
      </c>
      <c r="J109" s="28">
        <v>-1824.7</v>
      </c>
      <c r="K109" s="28">
        <f>SUM(I109:J109)</f>
        <v>0</v>
      </c>
      <c r="L109" s="28"/>
      <c r="M109" s="28">
        <f t="shared" si="330"/>
        <v>0</v>
      </c>
      <c r="N109" s="28">
        <v>1824.7</v>
      </c>
      <c r="O109" s="28">
        <v>-1824.7</v>
      </c>
      <c r="P109" s="28">
        <f>SUM(N109:O109)</f>
        <v>0</v>
      </c>
      <c r="Q109" s="28"/>
      <c r="R109" s="28">
        <f t="shared" si="331"/>
        <v>0</v>
      </c>
    </row>
    <row r="110" spans="1:18" ht="31.5" hidden="1" outlineLevel="5" x14ac:dyDescent="0.2">
      <c r="A110" s="22" t="s">
        <v>363</v>
      </c>
      <c r="B110" s="22"/>
      <c r="C110" s="23" t="s">
        <v>364</v>
      </c>
      <c r="D110" s="24">
        <f>D111</f>
        <v>260</v>
      </c>
      <c r="E110" s="24">
        <f t="shared" ref="E110:H110" si="333">E111</f>
        <v>0</v>
      </c>
      <c r="F110" s="24">
        <f t="shared" si="333"/>
        <v>260</v>
      </c>
      <c r="G110" s="24">
        <f t="shared" si="333"/>
        <v>0</v>
      </c>
      <c r="H110" s="24">
        <f t="shared" si="333"/>
        <v>260</v>
      </c>
      <c r="I110" s="24">
        <f>I111</f>
        <v>260</v>
      </c>
      <c r="J110" s="24">
        <f t="shared" ref="J110" si="334">J111</f>
        <v>0</v>
      </c>
      <c r="K110" s="24">
        <f t="shared" ref="K110:M110" si="335">K111</f>
        <v>260</v>
      </c>
      <c r="L110" s="24">
        <f t="shared" si="335"/>
        <v>0</v>
      </c>
      <c r="M110" s="24">
        <f t="shared" si="335"/>
        <v>260</v>
      </c>
      <c r="N110" s="24">
        <f>N111</f>
        <v>260</v>
      </c>
      <c r="O110" s="24">
        <f t="shared" ref="O110" si="336">O111</f>
        <v>0</v>
      </c>
      <c r="P110" s="24">
        <f t="shared" ref="P110:R110" si="337">P111</f>
        <v>260</v>
      </c>
      <c r="Q110" s="24">
        <f t="shared" si="337"/>
        <v>0</v>
      </c>
      <c r="R110" s="24">
        <f t="shared" si="337"/>
        <v>260</v>
      </c>
    </row>
    <row r="111" spans="1:18" ht="31.5" hidden="1" outlineLevel="7" x14ac:dyDescent="0.2">
      <c r="A111" s="26" t="s">
        <v>363</v>
      </c>
      <c r="B111" s="26" t="s">
        <v>7</v>
      </c>
      <c r="C111" s="27" t="s">
        <v>8</v>
      </c>
      <c r="D111" s="28">
        <v>260</v>
      </c>
      <c r="E111" s="28"/>
      <c r="F111" s="28">
        <f>SUM(D111:E111)</f>
        <v>260</v>
      </c>
      <c r="G111" s="28"/>
      <c r="H111" s="28">
        <f t="shared" ref="H111" si="338">SUM(F111:G111)</f>
        <v>260</v>
      </c>
      <c r="I111" s="28">
        <v>260</v>
      </c>
      <c r="J111" s="28"/>
      <c r="K111" s="28">
        <f>SUM(I111:J111)</f>
        <v>260</v>
      </c>
      <c r="L111" s="28"/>
      <c r="M111" s="28">
        <f t="shared" ref="M111" si="339">SUM(K111:L111)</f>
        <v>260</v>
      </c>
      <c r="N111" s="28">
        <v>260</v>
      </c>
      <c r="O111" s="28"/>
      <c r="P111" s="28">
        <f>SUM(N111:O111)</f>
        <v>260</v>
      </c>
      <c r="Q111" s="28"/>
      <c r="R111" s="28">
        <f t="shared" ref="R111" si="340">SUM(P111:Q111)</f>
        <v>260</v>
      </c>
    </row>
    <row r="112" spans="1:18" ht="47.25" hidden="1" outlineLevel="7" x14ac:dyDescent="0.2">
      <c r="A112" s="22" t="s">
        <v>452</v>
      </c>
      <c r="B112" s="22"/>
      <c r="C112" s="41" t="s">
        <v>451</v>
      </c>
      <c r="D112" s="24">
        <f>D113</f>
        <v>200</v>
      </c>
      <c r="E112" s="24">
        <f t="shared" ref="E112:H114" si="341">E113</f>
        <v>0</v>
      </c>
      <c r="F112" s="24">
        <f t="shared" si="341"/>
        <v>200</v>
      </c>
      <c r="G112" s="24">
        <f t="shared" si="341"/>
        <v>0</v>
      </c>
      <c r="H112" s="24">
        <f t="shared" si="341"/>
        <v>200</v>
      </c>
      <c r="I112" s="24"/>
      <c r="J112" s="24">
        <f t="shared" ref="J112" si="342">J113</f>
        <v>0</v>
      </c>
      <c r="K112" s="24">
        <f t="shared" ref="K112:M112" si="343">K113</f>
        <v>0</v>
      </c>
      <c r="L112" s="24">
        <f t="shared" si="343"/>
        <v>0</v>
      </c>
      <c r="M112" s="24">
        <f t="shared" si="343"/>
        <v>0</v>
      </c>
      <c r="N112" s="24"/>
      <c r="O112" s="24">
        <f t="shared" ref="O112" si="344">O113</f>
        <v>0</v>
      </c>
      <c r="P112" s="24">
        <f t="shared" ref="P112:R112" si="345">P113</f>
        <v>0</v>
      </c>
      <c r="Q112" s="24">
        <f t="shared" si="345"/>
        <v>0</v>
      </c>
      <c r="R112" s="24">
        <f t="shared" si="345"/>
        <v>0</v>
      </c>
    </row>
    <row r="113" spans="1:18" ht="31.5" hidden="1" outlineLevel="7" x14ac:dyDescent="0.2">
      <c r="A113" s="26" t="s">
        <v>452</v>
      </c>
      <c r="B113" s="26" t="s">
        <v>65</v>
      </c>
      <c r="C113" s="7" t="s">
        <v>421</v>
      </c>
      <c r="D113" s="28">
        <v>200</v>
      </c>
      <c r="E113" s="28"/>
      <c r="F113" s="28">
        <f>SUM(D113:E113)</f>
        <v>200</v>
      </c>
      <c r="G113" s="28"/>
      <c r="H113" s="28">
        <f t="shared" ref="H113" si="346">SUM(F113:G113)</f>
        <v>200</v>
      </c>
      <c r="I113" s="28"/>
      <c r="J113" s="28"/>
      <c r="K113" s="28">
        <f>SUM(I113:J113)</f>
        <v>0</v>
      </c>
      <c r="L113" s="28"/>
      <c r="M113" s="28">
        <f t="shared" ref="M113" si="347">SUM(K113:L113)</f>
        <v>0</v>
      </c>
      <c r="N113" s="28"/>
      <c r="O113" s="28"/>
      <c r="P113" s="28">
        <f>SUM(N113:O113)</f>
        <v>0</v>
      </c>
      <c r="Q113" s="28"/>
      <c r="R113" s="28">
        <f t="shared" ref="R113" si="348">SUM(P113:Q113)</f>
        <v>0</v>
      </c>
    </row>
    <row r="114" spans="1:18" ht="47.25" outlineLevel="7" x14ac:dyDescent="0.25">
      <c r="A114" s="111" t="s">
        <v>811</v>
      </c>
      <c r="B114" s="111"/>
      <c r="C114" s="119" t="s">
        <v>812</v>
      </c>
      <c r="D114" s="28"/>
      <c r="E114" s="28"/>
      <c r="F114" s="28"/>
      <c r="G114" s="24">
        <f t="shared" si="341"/>
        <v>376.32242000000002</v>
      </c>
      <c r="H114" s="24">
        <f t="shared" si="341"/>
        <v>376.32242000000002</v>
      </c>
      <c r="I114" s="28"/>
      <c r="J114" s="28"/>
      <c r="K114" s="28"/>
      <c r="L114" s="28"/>
      <c r="M114" s="28"/>
      <c r="N114" s="28"/>
      <c r="O114" s="28"/>
      <c r="P114" s="28"/>
      <c r="Q114" s="28"/>
      <c r="R114" s="28"/>
    </row>
    <row r="115" spans="1:18" ht="31.5" outlineLevel="7" x14ac:dyDescent="0.25">
      <c r="A115" s="113" t="s">
        <v>811</v>
      </c>
      <c r="B115" s="113" t="s">
        <v>65</v>
      </c>
      <c r="C115" s="118" t="s">
        <v>66</v>
      </c>
      <c r="D115" s="28"/>
      <c r="E115" s="28"/>
      <c r="F115" s="28"/>
      <c r="G115" s="28">
        <v>376.32242000000002</v>
      </c>
      <c r="H115" s="28">
        <f t="shared" ref="H115" si="349">SUM(F115:G115)</f>
        <v>376.32242000000002</v>
      </c>
      <c r="I115" s="28"/>
      <c r="J115" s="28"/>
      <c r="K115" s="28"/>
      <c r="L115" s="28"/>
      <c r="M115" s="28"/>
      <c r="N115" s="28"/>
      <c r="O115" s="28"/>
      <c r="P115" s="28"/>
      <c r="Q115" s="28"/>
      <c r="R115" s="28"/>
    </row>
    <row r="116" spans="1:18" ht="15.75" outlineLevel="7" x14ac:dyDescent="0.2">
      <c r="A116" s="6" t="s">
        <v>611</v>
      </c>
      <c r="B116" s="5"/>
      <c r="C116" s="39" t="s">
        <v>193</v>
      </c>
      <c r="D116" s="24">
        <f>D117+D119</f>
        <v>1256.2455</v>
      </c>
      <c r="E116" s="24">
        <f t="shared" ref="E116:F116" si="350">E117+E119</f>
        <v>0</v>
      </c>
      <c r="F116" s="24">
        <f t="shared" si="350"/>
        <v>1256.2455</v>
      </c>
      <c r="G116" s="24">
        <f t="shared" ref="G116:H116" si="351">G117+G119</f>
        <v>56.929319999999997</v>
      </c>
      <c r="H116" s="24">
        <f t="shared" si="351"/>
        <v>1313.1748200000002</v>
      </c>
      <c r="I116" s="24">
        <f t="shared" ref="I116:N116" si="352">I117+I119</f>
        <v>239.59016</v>
      </c>
      <c r="J116" s="24">
        <f t="shared" ref="J116" si="353">J117+J119</f>
        <v>0</v>
      </c>
      <c r="K116" s="24">
        <f t="shared" ref="K116:M116" si="354">K117+K119</f>
        <v>239.59016</v>
      </c>
      <c r="L116" s="24">
        <f t="shared" si="354"/>
        <v>-54.590159999999997</v>
      </c>
      <c r="M116" s="24">
        <f t="shared" si="354"/>
        <v>185</v>
      </c>
      <c r="N116" s="24">
        <f t="shared" si="352"/>
        <v>185</v>
      </c>
      <c r="O116" s="24">
        <f t="shared" ref="O116" si="355">O117+O119</f>
        <v>0</v>
      </c>
      <c r="P116" s="24">
        <f t="shared" ref="P116:R116" si="356">P117+P119</f>
        <v>185</v>
      </c>
      <c r="Q116" s="24">
        <f t="shared" si="356"/>
        <v>0</v>
      </c>
      <c r="R116" s="24">
        <f t="shared" si="356"/>
        <v>185</v>
      </c>
    </row>
    <row r="117" spans="1:18" ht="31.5" outlineLevel="7" x14ac:dyDescent="0.2">
      <c r="A117" s="6" t="s">
        <v>612</v>
      </c>
      <c r="B117" s="22"/>
      <c r="C117" s="39" t="s">
        <v>613</v>
      </c>
      <c r="D117" s="24">
        <f t="shared" ref="D117:R117" si="357">D118</f>
        <v>185</v>
      </c>
      <c r="E117" s="24">
        <f t="shared" si="357"/>
        <v>0</v>
      </c>
      <c r="F117" s="24">
        <f t="shared" si="357"/>
        <v>185</v>
      </c>
      <c r="G117" s="24">
        <f t="shared" si="357"/>
        <v>2.3473099999999998</v>
      </c>
      <c r="H117" s="24">
        <f t="shared" si="357"/>
        <v>187.34730999999999</v>
      </c>
      <c r="I117" s="24">
        <f t="shared" si="357"/>
        <v>185</v>
      </c>
      <c r="J117" s="24">
        <f t="shared" si="357"/>
        <v>0</v>
      </c>
      <c r="K117" s="24">
        <f t="shared" si="357"/>
        <v>185</v>
      </c>
      <c r="L117" s="24">
        <f t="shared" si="357"/>
        <v>0</v>
      </c>
      <c r="M117" s="24">
        <f t="shared" si="357"/>
        <v>185</v>
      </c>
      <c r="N117" s="24">
        <f t="shared" si="357"/>
        <v>185</v>
      </c>
      <c r="O117" s="24">
        <f t="shared" si="357"/>
        <v>0</v>
      </c>
      <c r="P117" s="24">
        <f t="shared" si="357"/>
        <v>185</v>
      </c>
      <c r="Q117" s="24">
        <f t="shared" si="357"/>
        <v>0</v>
      </c>
      <c r="R117" s="24">
        <f t="shared" si="357"/>
        <v>185</v>
      </c>
    </row>
    <row r="118" spans="1:18" ht="31.5" outlineLevel="7" x14ac:dyDescent="0.2">
      <c r="A118" s="42" t="s">
        <v>612</v>
      </c>
      <c r="B118" s="26" t="s">
        <v>65</v>
      </c>
      <c r="C118" s="7" t="s">
        <v>421</v>
      </c>
      <c r="D118" s="28">
        <v>185</v>
      </c>
      <c r="E118" s="28"/>
      <c r="F118" s="28">
        <f>SUM(D118:E118)</f>
        <v>185</v>
      </c>
      <c r="G118" s="28">
        <v>2.3473099999999998</v>
      </c>
      <c r="H118" s="28">
        <f t="shared" ref="H118" si="358">SUM(F118:G118)</f>
        <v>187.34730999999999</v>
      </c>
      <c r="I118" s="28">
        <v>185</v>
      </c>
      <c r="J118" s="28"/>
      <c r="K118" s="28">
        <f>SUM(I118:J118)</f>
        <v>185</v>
      </c>
      <c r="L118" s="28"/>
      <c r="M118" s="28">
        <f t="shared" ref="M118" si="359">SUM(K118:L118)</f>
        <v>185</v>
      </c>
      <c r="N118" s="28">
        <v>185</v>
      </c>
      <c r="O118" s="28"/>
      <c r="P118" s="28">
        <f>SUM(N118:O118)</f>
        <v>185</v>
      </c>
      <c r="Q118" s="28"/>
      <c r="R118" s="28">
        <f t="shared" ref="R118" si="360">SUM(P118:Q118)</f>
        <v>185</v>
      </c>
    </row>
    <row r="119" spans="1:18" ht="47.25" outlineLevel="7" x14ac:dyDescent="0.2">
      <c r="A119" s="32" t="s">
        <v>721</v>
      </c>
      <c r="B119" s="32"/>
      <c r="C119" s="33" t="s">
        <v>671</v>
      </c>
      <c r="D119" s="43">
        <f>D120</f>
        <v>1071.2455</v>
      </c>
      <c r="E119" s="43">
        <f t="shared" ref="E119:H119" si="361">E120</f>
        <v>0</v>
      </c>
      <c r="F119" s="43">
        <f t="shared" si="361"/>
        <v>1071.2455</v>
      </c>
      <c r="G119" s="43">
        <f t="shared" si="361"/>
        <v>54.582009999999997</v>
      </c>
      <c r="H119" s="43">
        <f t="shared" si="361"/>
        <v>1125.8275100000001</v>
      </c>
      <c r="I119" s="43">
        <f t="shared" ref="I119" si="362">I120</f>
        <v>54.590159999999997</v>
      </c>
      <c r="J119" s="43">
        <f t="shared" ref="J119" si="363">J120</f>
        <v>0</v>
      </c>
      <c r="K119" s="43">
        <f t="shared" ref="K119:M119" si="364">K120</f>
        <v>54.590159999999997</v>
      </c>
      <c r="L119" s="43">
        <f t="shared" si="364"/>
        <v>-54.590159999999997</v>
      </c>
      <c r="M119" s="43">
        <f t="shared" si="364"/>
        <v>0</v>
      </c>
      <c r="N119" s="43"/>
      <c r="O119" s="43">
        <f t="shared" ref="O119" si="365">O120</f>
        <v>0</v>
      </c>
      <c r="P119" s="43">
        <f t="shared" ref="P119:R119" si="366">P120</f>
        <v>0</v>
      </c>
      <c r="Q119" s="43">
        <f t="shared" si="366"/>
        <v>0</v>
      </c>
      <c r="R119" s="43">
        <f t="shared" si="366"/>
        <v>0</v>
      </c>
    </row>
    <row r="120" spans="1:18" ht="31.5" outlineLevel="7" x14ac:dyDescent="0.2">
      <c r="A120" s="34" t="s">
        <v>721</v>
      </c>
      <c r="B120" s="26" t="s">
        <v>65</v>
      </c>
      <c r="C120" s="7" t="s">
        <v>421</v>
      </c>
      <c r="D120" s="44">
        <v>1071.2455</v>
      </c>
      <c r="E120" s="28"/>
      <c r="F120" s="28">
        <f>SUM(D120:E120)</f>
        <v>1071.2455</v>
      </c>
      <c r="G120" s="28">
        <v>54.582009999999997</v>
      </c>
      <c r="H120" s="28">
        <f t="shared" ref="H120" si="367">SUM(F120:G120)</f>
        <v>1125.8275100000001</v>
      </c>
      <c r="I120" s="44">
        <v>54.590159999999997</v>
      </c>
      <c r="J120" s="28"/>
      <c r="K120" s="28">
        <f>SUM(I120:J120)</f>
        <v>54.590159999999997</v>
      </c>
      <c r="L120" s="28">
        <v>-54.590159999999997</v>
      </c>
      <c r="M120" s="28">
        <f t="shared" ref="M120" si="368">SUM(K120:L120)</f>
        <v>0</v>
      </c>
      <c r="N120" s="44"/>
      <c r="O120" s="28"/>
      <c r="P120" s="28">
        <f>SUM(N120:O120)</f>
        <v>0</v>
      </c>
      <c r="Q120" s="28"/>
      <c r="R120" s="28">
        <f t="shared" ref="R120" si="369">SUM(P120:Q120)</f>
        <v>0</v>
      </c>
    </row>
    <row r="121" spans="1:18" ht="31.5" hidden="1" outlineLevel="7" x14ac:dyDescent="0.2">
      <c r="A121" s="22" t="s">
        <v>702</v>
      </c>
      <c r="B121" s="45"/>
      <c r="C121" s="46" t="s">
        <v>670</v>
      </c>
      <c r="D121" s="47"/>
      <c r="E121" s="47"/>
      <c r="F121" s="47"/>
      <c r="G121" s="47"/>
      <c r="H121" s="47"/>
      <c r="I121" s="47">
        <f t="shared" ref="I121:K121" si="370">I124+I122</f>
        <v>5559.3015400000004</v>
      </c>
      <c r="J121" s="47">
        <f t="shared" si="370"/>
        <v>0</v>
      </c>
      <c r="K121" s="47">
        <f t="shared" si="370"/>
        <v>5559.3015400000004</v>
      </c>
      <c r="L121" s="47">
        <f t="shared" ref="L121:M121" si="371">L124+L122</f>
        <v>0</v>
      </c>
      <c r="M121" s="47">
        <f t="shared" si="371"/>
        <v>5559.3015400000004</v>
      </c>
      <c r="N121" s="47"/>
      <c r="O121" s="47"/>
      <c r="P121" s="47"/>
      <c r="Q121" s="47">
        <f t="shared" ref="Q121:R121" si="372">Q124+Q122</f>
        <v>0</v>
      </c>
      <c r="R121" s="47">
        <f t="shared" si="372"/>
        <v>0</v>
      </c>
    </row>
    <row r="122" spans="1:18" ht="31.5" hidden="1" outlineLevel="7" x14ac:dyDescent="0.2">
      <c r="A122" s="22" t="s">
        <v>704</v>
      </c>
      <c r="B122" s="45"/>
      <c r="C122" s="46" t="s">
        <v>720</v>
      </c>
      <c r="D122" s="47"/>
      <c r="E122" s="47"/>
      <c r="F122" s="47"/>
      <c r="G122" s="47"/>
      <c r="H122" s="47"/>
      <c r="I122" s="47">
        <f t="shared" ref="I122:M124" si="373">I123</f>
        <v>1389.82538</v>
      </c>
      <c r="J122" s="47">
        <f t="shared" si="373"/>
        <v>0</v>
      </c>
      <c r="K122" s="47">
        <f t="shared" si="373"/>
        <v>1389.82538</v>
      </c>
      <c r="L122" s="47">
        <f t="shared" si="373"/>
        <v>0</v>
      </c>
      <c r="M122" s="47">
        <f t="shared" si="373"/>
        <v>1389.82538</v>
      </c>
      <c r="N122" s="47"/>
      <c r="O122" s="47"/>
      <c r="P122" s="47"/>
      <c r="Q122" s="47">
        <f t="shared" ref="Q122:R124" si="374">Q123</f>
        <v>0</v>
      </c>
      <c r="R122" s="47">
        <f t="shared" si="374"/>
        <v>0</v>
      </c>
    </row>
    <row r="123" spans="1:18" ht="31.5" hidden="1" outlineLevel="7" x14ac:dyDescent="0.2">
      <c r="A123" s="42" t="s">
        <v>704</v>
      </c>
      <c r="B123" s="26" t="s">
        <v>65</v>
      </c>
      <c r="C123" s="7" t="s">
        <v>421</v>
      </c>
      <c r="D123" s="31"/>
      <c r="E123" s="31"/>
      <c r="F123" s="31"/>
      <c r="G123" s="31"/>
      <c r="H123" s="31"/>
      <c r="I123" s="31">
        <v>1389.82538</v>
      </c>
      <c r="J123" s="28"/>
      <c r="K123" s="28">
        <f>SUM(I123:J123)</f>
        <v>1389.82538</v>
      </c>
      <c r="L123" s="28"/>
      <c r="M123" s="28">
        <f t="shared" ref="M123" si="375">SUM(K123:L123)</f>
        <v>1389.82538</v>
      </c>
      <c r="N123" s="31"/>
      <c r="O123" s="31"/>
      <c r="P123" s="31"/>
      <c r="Q123" s="28"/>
      <c r="R123" s="28">
        <f t="shared" ref="R123" si="376">SUM(P123:Q123)</f>
        <v>0</v>
      </c>
    </row>
    <row r="124" spans="1:18" ht="31.5" hidden="1" outlineLevel="7" x14ac:dyDescent="0.2">
      <c r="A124" s="22" t="s">
        <v>704</v>
      </c>
      <c r="B124" s="45"/>
      <c r="C124" s="46" t="s">
        <v>703</v>
      </c>
      <c r="D124" s="47"/>
      <c r="E124" s="47"/>
      <c r="F124" s="47"/>
      <c r="G124" s="47"/>
      <c r="H124" s="47"/>
      <c r="I124" s="47">
        <f t="shared" si="373"/>
        <v>4169.4761600000002</v>
      </c>
      <c r="J124" s="47">
        <f t="shared" si="373"/>
        <v>0</v>
      </c>
      <c r="K124" s="47">
        <f t="shared" si="373"/>
        <v>4169.4761600000002</v>
      </c>
      <c r="L124" s="47">
        <f t="shared" si="373"/>
        <v>0</v>
      </c>
      <c r="M124" s="47">
        <f t="shared" si="373"/>
        <v>4169.4761600000002</v>
      </c>
      <c r="N124" s="47"/>
      <c r="O124" s="47"/>
      <c r="P124" s="47"/>
      <c r="Q124" s="47">
        <f t="shared" si="374"/>
        <v>0</v>
      </c>
      <c r="R124" s="47">
        <f t="shared" si="374"/>
        <v>0</v>
      </c>
    </row>
    <row r="125" spans="1:18" ht="31.5" hidden="1" outlineLevel="7" x14ac:dyDescent="0.2">
      <c r="A125" s="42" t="s">
        <v>704</v>
      </c>
      <c r="B125" s="26" t="s">
        <v>65</v>
      </c>
      <c r="C125" s="7" t="s">
        <v>421</v>
      </c>
      <c r="D125" s="31"/>
      <c r="E125" s="31"/>
      <c r="F125" s="31"/>
      <c r="G125" s="31"/>
      <c r="H125" s="31"/>
      <c r="I125" s="31">
        <v>4169.4761600000002</v>
      </c>
      <c r="J125" s="28"/>
      <c r="K125" s="28">
        <f>SUM(I125:J125)</f>
        <v>4169.4761600000002</v>
      </c>
      <c r="L125" s="28"/>
      <c r="M125" s="28">
        <f t="shared" ref="M125" si="377">SUM(K125:L125)</f>
        <v>4169.4761600000002</v>
      </c>
      <c r="N125" s="31"/>
      <c r="O125" s="31"/>
      <c r="P125" s="31"/>
      <c r="Q125" s="28"/>
      <c r="R125" s="28">
        <f t="shared" ref="R125" si="378">SUM(P125:Q125)</f>
        <v>0</v>
      </c>
    </row>
    <row r="126" spans="1:18" ht="31.5" outlineLevel="7" x14ac:dyDescent="0.2">
      <c r="A126" s="32" t="s">
        <v>770</v>
      </c>
      <c r="B126" s="34"/>
      <c r="C126" s="33" t="s">
        <v>663</v>
      </c>
      <c r="D126" s="30">
        <f>D131+D129+D127</f>
        <v>4344.5450000000001</v>
      </c>
      <c r="E126" s="30">
        <f t="shared" ref="E126:F126" si="379">E131+E129+E127</f>
        <v>0</v>
      </c>
      <c r="F126" s="30">
        <f t="shared" si="379"/>
        <v>4344.5450000000001</v>
      </c>
      <c r="G126" s="30">
        <f t="shared" ref="G126:H126" si="380">G131+G129+G127</f>
        <v>-200</v>
      </c>
      <c r="H126" s="30">
        <f t="shared" si="380"/>
        <v>4144.5450000000001</v>
      </c>
      <c r="I126" s="30"/>
      <c r="J126" s="30">
        <f t="shared" ref="J126" si="381">J131+J129+J127</f>
        <v>0</v>
      </c>
      <c r="K126" s="30">
        <f t="shared" ref="K126:M126" si="382">K131+K129+K127</f>
        <v>0</v>
      </c>
      <c r="L126" s="30">
        <f t="shared" si="382"/>
        <v>0</v>
      </c>
      <c r="M126" s="30">
        <f t="shared" si="382"/>
        <v>0</v>
      </c>
      <c r="N126" s="30"/>
      <c r="O126" s="30">
        <f t="shared" ref="O126" si="383">O131+O129+O127</f>
        <v>0</v>
      </c>
      <c r="P126" s="30">
        <f t="shared" ref="P126:R126" si="384">P131+P129+P127</f>
        <v>0</v>
      </c>
      <c r="Q126" s="30">
        <f t="shared" si="384"/>
        <v>0</v>
      </c>
      <c r="R126" s="30">
        <f t="shared" si="384"/>
        <v>0</v>
      </c>
    </row>
    <row r="127" spans="1:18" ht="47.25" hidden="1" outlineLevel="7" x14ac:dyDescent="0.2">
      <c r="A127" s="32" t="s">
        <v>771</v>
      </c>
      <c r="B127" s="34"/>
      <c r="C127" s="33" t="s">
        <v>719</v>
      </c>
      <c r="D127" s="30">
        <f>D128</f>
        <v>4.1449999999999996</v>
      </c>
      <c r="E127" s="30">
        <f t="shared" ref="E127:H127" si="385">E128</f>
        <v>0</v>
      </c>
      <c r="F127" s="30">
        <f t="shared" si="385"/>
        <v>4.1449999999999996</v>
      </c>
      <c r="G127" s="30">
        <f t="shared" si="385"/>
        <v>0</v>
      </c>
      <c r="H127" s="30">
        <f t="shared" si="385"/>
        <v>4.1449999999999996</v>
      </c>
      <c r="I127" s="30"/>
      <c r="J127" s="30">
        <f t="shared" ref="J127" si="386">J128</f>
        <v>0</v>
      </c>
      <c r="K127" s="30">
        <f t="shared" ref="K127:M127" si="387">K128</f>
        <v>0</v>
      </c>
      <c r="L127" s="30">
        <f t="shared" si="387"/>
        <v>0</v>
      </c>
      <c r="M127" s="30">
        <f t="shared" si="387"/>
        <v>0</v>
      </c>
      <c r="N127" s="30"/>
      <c r="O127" s="30">
        <f t="shared" ref="O127" si="388">O128</f>
        <v>0</v>
      </c>
      <c r="P127" s="30">
        <f t="shared" ref="P127:R127" si="389">P128</f>
        <v>0</v>
      </c>
      <c r="Q127" s="30">
        <f t="shared" si="389"/>
        <v>0</v>
      </c>
      <c r="R127" s="30">
        <f t="shared" si="389"/>
        <v>0</v>
      </c>
    </row>
    <row r="128" spans="1:18" ht="31.5" hidden="1" outlineLevel="7" x14ac:dyDescent="0.2">
      <c r="A128" s="34" t="s">
        <v>771</v>
      </c>
      <c r="B128" s="34" t="s">
        <v>65</v>
      </c>
      <c r="C128" s="35" t="s">
        <v>66</v>
      </c>
      <c r="D128" s="31">
        <v>4.1449999999999996</v>
      </c>
      <c r="E128" s="28"/>
      <c r="F128" s="28">
        <f>SUM(D128:E128)</f>
        <v>4.1449999999999996</v>
      </c>
      <c r="G128" s="28"/>
      <c r="H128" s="28">
        <f t="shared" ref="H128" si="390">SUM(F128:G128)</f>
        <v>4.1449999999999996</v>
      </c>
      <c r="I128" s="31"/>
      <c r="J128" s="28"/>
      <c r="K128" s="28">
        <f>SUM(I128:J128)</f>
        <v>0</v>
      </c>
      <c r="L128" s="28"/>
      <c r="M128" s="28">
        <f t="shared" ref="M128" si="391">SUM(K128:L128)</f>
        <v>0</v>
      </c>
      <c r="N128" s="31"/>
      <c r="O128" s="28"/>
      <c r="P128" s="28">
        <f>SUM(N128:O128)</f>
        <v>0</v>
      </c>
      <c r="Q128" s="28"/>
      <c r="R128" s="28">
        <f t="shared" ref="R128" si="392">SUM(P128:Q128)</f>
        <v>0</v>
      </c>
    </row>
    <row r="129" spans="1:18" ht="63" hidden="1" outlineLevel="7" x14ac:dyDescent="0.2">
      <c r="A129" s="32" t="s">
        <v>771</v>
      </c>
      <c r="B129" s="34"/>
      <c r="C129" s="33" t="s">
        <v>741</v>
      </c>
      <c r="D129" s="30">
        <f>D130</f>
        <v>4140.3999999999996</v>
      </c>
      <c r="E129" s="30">
        <f t="shared" ref="E129:H129" si="393">E130</f>
        <v>0</v>
      </c>
      <c r="F129" s="30">
        <f t="shared" si="393"/>
        <v>4140.3999999999996</v>
      </c>
      <c r="G129" s="30">
        <f t="shared" si="393"/>
        <v>0</v>
      </c>
      <c r="H129" s="30">
        <f t="shared" si="393"/>
        <v>4140.3999999999996</v>
      </c>
      <c r="I129" s="30"/>
      <c r="J129" s="30">
        <f t="shared" ref="J129" si="394">J130</f>
        <v>0</v>
      </c>
      <c r="K129" s="30">
        <f t="shared" ref="K129:M129" si="395">K130</f>
        <v>0</v>
      </c>
      <c r="L129" s="30">
        <f t="shared" si="395"/>
        <v>0</v>
      </c>
      <c r="M129" s="30">
        <f t="shared" si="395"/>
        <v>0</v>
      </c>
      <c r="N129" s="30"/>
      <c r="O129" s="30">
        <f t="shared" ref="O129" si="396">O130</f>
        <v>0</v>
      </c>
      <c r="P129" s="30">
        <f t="shared" ref="P129:R129" si="397">P130</f>
        <v>0</v>
      </c>
      <c r="Q129" s="30">
        <f t="shared" si="397"/>
        <v>0</v>
      </c>
      <c r="R129" s="30">
        <f t="shared" si="397"/>
        <v>0</v>
      </c>
    </row>
    <row r="130" spans="1:18" ht="31.5" hidden="1" outlineLevel="7" x14ac:dyDescent="0.2">
      <c r="A130" s="34" t="s">
        <v>771</v>
      </c>
      <c r="B130" s="34" t="s">
        <v>65</v>
      </c>
      <c r="C130" s="35" t="s">
        <v>66</v>
      </c>
      <c r="D130" s="31">
        <v>4140.3999999999996</v>
      </c>
      <c r="E130" s="28"/>
      <c r="F130" s="28">
        <f>SUM(D130:E130)</f>
        <v>4140.3999999999996</v>
      </c>
      <c r="G130" s="28"/>
      <c r="H130" s="28">
        <f t="shared" ref="H130" si="398">SUM(F130:G130)</f>
        <v>4140.3999999999996</v>
      </c>
      <c r="I130" s="31"/>
      <c r="J130" s="28"/>
      <c r="K130" s="28">
        <f>SUM(I130:J130)</f>
        <v>0</v>
      </c>
      <c r="L130" s="28"/>
      <c r="M130" s="28">
        <f t="shared" ref="M130" si="399">SUM(K130:L130)</f>
        <v>0</v>
      </c>
      <c r="N130" s="31"/>
      <c r="O130" s="28"/>
      <c r="P130" s="28">
        <f>SUM(N130:O130)</f>
        <v>0</v>
      </c>
      <c r="Q130" s="28"/>
      <c r="R130" s="28">
        <f t="shared" ref="R130" si="400">SUM(P130:Q130)</f>
        <v>0</v>
      </c>
    </row>
    <row r="131" spans="1:18" ht="66" hidden="1" customHeight="1" outlineLevel="7" x14ac:dyDescent="0.2">
      <c r="A131" s="32" t="s">
        <v>772</v>
      </c>
      <c r="B131" s="34"/>
      <c r="C131" s="33" t="s">
        <v>740</v>
      </c>
      <c r="D131" s="30">
        <f>D132</f>
        <v>200</v>
      </c>
      <c r="E131" s="30">
        <f t="shared" ref="E131:H131" si="401">E132</f>
        <v>0</v>
      </c>
      <c r="F131" s="30">
        <f t="shared" si="401"/>
        <v>200</v>
      </c>
      <c r="G131" s="30">
        <f t="shared" si="401"/>
        <v>-200</v>
      </c>
      <c r="H131" s="30">
        <f t="shared" si="401"/>
        <v>0</v>
      </c>
      <c r="I131" s="30"/>
      <c r="J131" s="30">
        <f t="shared" ref="J131" si="402">J132</f>
        <v>0</v>
      </c>
      <c r="K131" s="30">
        <f t="shared" ref="K131:M131" si="403">K132</f>
        <v>0</v>
      </c>
      <c r="L131" s="30">
        <f t="shared" si="403"/>
        <v>0</v>
      </c>
      <c r="M131" s="30">
        <f t="shared" si="403"/>
        <v>0</v>
      </c>
      <c r="N131" s="30"/>
      <c r="O131" s="30">
        <f t="shared" ref="O131" si="404">O132</f>
        <v>0</v>
      </c>
      <c r="P131" s="30">
        <f t="shared" ref="P131:R131" si="405">P132</f>
        <v>0</v>
      </c>
      <c r="Q131" s="30">
        <f t="shared" si="405"/>
        <v>0</v>
      </c>
      <c r="R131" s="30">
        <f t="shared" si="405"/>
        <v>0</v>
      </c>
    </row>
    <row r="132" spans="1:18" ht="31.5" hidden="1" outlineLevel="7" x14ac:dyDescent="0.2">
      <c r="A132" s="34" t="s">
        <v>772</v>
      </c>
      <c r="B132" s="34" t="s">
        <v>65</v>
      </c>
      <c r="C132" s="35" t="s">
        <v>66</v>
      </c>
      <c r="D132" s="31">
        <v>200</v>
      </c>
      <c r="E132" s="28"/>
      <c r="F132" s="28">
        <f>SUM(D132:E132)</f>
        <v>200</v>
      </c>
      <c r="G132" s="28">
        <v>-200</v>
      </c>
      <c r="H132" s="28">
        <f t="shared" ref="H132" si="406">SUM(F132:G132)</f>
        <v>0</v>
      </c>
      <c r="I132" s="31"/>
      <c r="J132" s="28"/>
      <c r="K132" s="28">
        <f>SUM(I132:J132)</f>
        <v>0</v>
      </c>
      <c r="L132" s="28"/>
      <c r="M132" s="28">
        <f t="shared" ref="M132" si="407">SUM(K132:L132)</f>
        <v>0</v>
      </c>
      <c r="N132" s="31"/>
      <c r="O132" s="28"/>
      <c r="P132" s="28">
        <f>SUM(N132:O132)</f>
        <v>0</v>
      </c>
      <c r="Q132" s="28"/>
      <c r="R132" s="28">
        <f t="shared" ref="R132" si="408">SUM(P132:Q132)</f>
        <v>0</v>
      </c>
    </row>
    <row r="133" spans="1:18" ht="21" customHeight="1" outlineLevel="3" collapsed="1" x14ac:dyDescent="0.2">
      <c r="A133" s="22" t="s">
        <v>159</v>
      </c>
      <c r="B133" s="22"/>
      <c r="C133" s="23" t="s">
        <v>160</v>
      </c>
      <c r="D133" s="24">
        <f>D134+D144</f>
        <v>7966.7</v>
      </c>
      <c r="E133" s="24">
        <f t="shared" ref="E133:F133" si="409">E134+E144</f>
        <v>0</v>
      </c>
      <c r="F133" s="24">
        <f t="shared" si="409"/>
        <v>7966.7</v>
      </c>
      <c r="G133" s="24">
        <f t="shared" ref="G133:H133" si="410">G134+G144</f>
        <v>3889.1749</v>
      </c>
      <c r="H133" s="24">
        <f t="shared" si="410"/>
        <v>11855.874899999999</v>
      </c>
      <c r="I133" s="24">
        <f>I134+I144</f>
        <v>6466.7</v>
      </c>
      <c r="J133" s="24">
        <f t="shared" ref="J133" si="411">J134+J144</f>
        <v>0</v>
      </c>
      <c r="K133" s="24">
        <f t="shared" ref="K133:M133" si="412">K134+K144</f>
        <v>6466.7</v>
      </c>
      <c r="L133" s="24">
        <f t="shared" si="412"/>
        <v>0</v>
      </c>
      <c r="M133" s="24">
        <f t="shared" si="412"/>
        <v>6466.7</v>
      </c>
      <c r="N133" s="24">
        <f>N134+N144</f>
        <v>6466.7</v>
      </c>
      <c r="O133" s="24">
        <f t="shared" ref="O133" si="413">O134+O144</f>
        <v>0</v>
      </c>
      <c r="P133" s="24">
        <f t="shared" ref="P133:R133" si="414">P134+P144</f>
        <v>6466.7</v>
      </c>
      <c r="Q133" s="24">
        <f t="shared" si="414"/>
        <v>0</v>
      </c>
      <c r="R133" s="24">
        <f t="shared" si="414"/>
        <v>6466.7</v>
      </c>
    </row>
    <row r="134" spans="1:18" ht="30.75" customHeight="1" outlineLevel="4" x14ac:dyDescent="0.2">
      <c r="A134" s="22" t="s">
        <v>161</v>
      </c>
      <c r="B134" s="22"/>
      <c r="C134" s="23" t="s">
        <v>435</v>
      </c>
      <c r="D134" s="24">
        <f>D135+D142+D140</f>
        <v>5709.2</v>
      </c>
      <c r="E134" s="24">
        <f t="shared" ref="E134:F134" si="415">E135+E142+E140</f>
        <v>0</v>
      </c>
      <c r="F134" s="24">
        <f t="shared" si="415"/>
        <v>5709.2</v>
      </c>
      <c r="G134" s="24">
        <f t="shared" ref="G134:H134" si="416">G135+G142+G140</f>
        <v>3889.6749</v>
      </c>
      <c r="H134" s="24">
        <f t="shared" si="416"/>
        <v>9598.8748999999989</v>
      </c>
      <c r="I134" s="24">
        <f t="shared" ref="I134:N134" si="417">I135+I142+I140</f>
        <v>4209.2</v>
      </c>
      <c r="J134" s="24">
        <f t="shared" ref="J134" si="418">J135+J142+J140</f>
        <v>0</v>
      </c>
      <c r="K134" s="24">
        <f t="shared" ref="K134:M134" si="419">K135+K142+K140</f>
        <v>4209.2</v>
      </c>
      <c r="L134" s="24">
        <f t="shared" si="419"/>
        <v>0</v>
      </c>
      <c r="M134" s="24">
        <f t="shared" si="419"/>
        <v>4209.2</v>
      </c>
      <c r="N134" s="24">
        <f t="shared" si="417"/>
        <v>4209.2</v>
      </c>
      <c r="O134" s="24">
        <f t="shared" ref="O134" si="420">O135+O142+O140</f>
        <v>0</v>
      </c>
      <c r="P134" s="24">
        <f t="shared" ref="P134:R134" si="421">P135+P142+P140</f>
        <v>4209.2</v>
      </c>
      <c r="Q134" s="24">
        <f t="shared" si="421"/>
        <v>0</v>
      </c>
      <c r="R134" s="24">
        <f t="shared" si="421"/>
        <v>4209.2</v>
      </c>
    </row>
    <row r="135" spans="1:18" ht="31.5" outlineLevel="5" x14ac:dyDescent="0.2">
      <c r="A135" s="32" t="s">
        <v>333</v>
      </c>
      <c r="B135" s="32"/>
      <c r="C135" s="33" t="s">
        <v>334</v>
      </c>
      <c r="D135" s="30">
        <f>D137+D138+D139+D136</f>
        <v>254</v>
      </c>
      <c r="E135" s="30">
        <f t="shared" ref="E135:F135" si="422">E137+E138+E139+E136</f>
        <v>0</v>
      </c>
      <c r="F135" s="30">
        <f t="shared" si="422"/>
        <v>254</v>
      </c>
      <c r="G135" s="30">
        <f t="shared" ref="G135:H135" si="423">G137+G138+G139+G136</f>
        <v>0.5</v>
      </c>
      <c r="H135" s="30">
        <f t="shared" si="423"/>
        <v>254.5</v>
      </c>
      <c r="I135" s="30">
        <f t="shared" ref="I135:N135" si="424">I137+I138+I139+I136</f>
        <v>254</v>
      </c>
      <c r="J135" s="30">
        <f t="shared" ref="J135" si="425">J137+J138+J139+J136</f>
        <v>0</v>
      </c>
      <c r="K135" s="30">
        <f t="shared" ref="K135:M135" si="426">K137+K138+K139+K136</f>
        <v>254</v>
      </c>
      <c r="L135" s="30">
        <f t="shared" si="426"/>
        <v>0</v>
      </c>
      <c r="M135" s="30">
        <f t="shared" si="426"/>
        <v>254</v>
      </c>
      <c r="N135" s="30">
        <f t="shared" si="424"/>
        <v>254</v>
      </c>
      <c r="O135" s="30">
        <f t="shared" ref="O135" si="427">O137+O138+O139+O136</f>
        <v>0</v>
      </c>
      <c r="P135" s="30">
        <f t="shared" ref="P135:R135" si="428">P137+P138+P139+P136</f>
        <v>254</v>
      </c>
      <c r="Q135" s="30">
        <f t="shared" si="428"/>
        <v>0</v>
      </c>
      <c r="R135" s="30">
        <f t="shared" si="428"/>
        <v>254</v>
      </c>
    </row>
    <row r="136" spans="1:18" ht="47.25" hidden="1" outlineLevel="5" x14ac:dyDescent="0.2">
      <c r="A136" s="34" t="s">
        <v>333</v>
      </c>
      <c r="B136" s="34" t="s">
        <v>4</v>
      </c>
      <c r="C136" s="35" t="s">
        <v>5</v>
      </c>
      <c r="D136" s="31">
        <v>28.3</v>
      </c>
      <c r="E136" s="28"/>
      <c r="F136" s="28">
        <f>SUM(D136:E136)</f>
        <v>28.3</v>
      </c>
      <c r="G136" s="28"/>
      <c r="H136" s="28">
        <f t="shared" ref="H136" si="429">SUM(F136:G136)</f>
        <v>28.3</v>
      </c>
      <c r="I136" s="31">
        <v>28.3</v>
      </c>
      <c r="J136" s="28"/>
      <c r="K136" s="28">
        <f>SUM(I136:J136)</f>
        <v>28.3</v>
      </c>
      <c r="L136" s="28"/>
      <c r="M136" s="28">
        <f t="shared" ref="M136" si="430">SUM(K136:L136)</f>
        <v>28.3</v>
      </c>
      <c r="N136" s="31">
        <v>28.3</v>
      </c>
      <c r="O136" s="28"/>
      <c r="P136" s="28">
        <f>SUM(N136:O136)</f>
        <v>28.3</v>
      </c>
      <c r="Q136" s="28"/>
      <c r="R136" s="28">
        <f t="shared" ref="R136" si="431">SUM(P136:Q136)</f>
        <v>28.3</v>
      </c>
    </row>
    <row r="137" spans="1:18" ht="31.5" outlineLevel="7" x14ac:dyDescent="0.2">
      <c r="A137" s="34" t="s">
        <v>333</v>
      </c>
      <c r="B137" s="34" t="s">
        <v>7</v>
      </c>
      <c r="C137" s="35" t="s">
        <v>8</v>
      </c>
      <c r="D137" s="31">
        <v>71.599999999999994</v>
      </c>
      <c r="E137" s="28"/>
      <c r="F137" s="28">
        <f>SUM(D137:E137)</f>
        <v>71.599999999999994</v>
      </c>
      <c r="G137" s="28">
        <v>0.5</v>
      </c>
      <c r="H137" s="28">
        <f t="shared" ref="H137" si="432">SUM(F137:G137)</f>
        <v>72.099999999999994</v>
      </c>
      <c r="I137" s="31">
        <v>71.599999999999994</v>
      </c>
      <c r="J137" s="28"/>
      <c r="K137" s="28">
        <f>SUM(I137:J137)</f>
        <v>71.599999999999994</v>
      </c>
      <c r="L137" s="28"/>
      <c r="M137" s="28">
        <f t="shared" ref="M137:M139" si="433">SUM(K137:L137)</f>
        <v>71.599999999999994</v>
      </c>
      <c r="N137" s="31">
        <v>71.599999999999994</v>
      </c>
      <c r="O137" s="28"/>
      <c r="P137" s="28">
        <f>SUM(N137:O137)</f>
        <v>71.599999999999994</v>
      </c>
      <c r="Q137" s="28"/>
      <c r="R137" s="28">
        <f t="shared" ref="R137:R139" si="434">SUM(P137:Q137)</f>
        <v>71.599999999999994</v>
      </c>
    </row>
    <row r="138" spans="1:18" ht="31.5" hidden="1" outlineLevel="7" x14ac:dyDescent="0.2">
      <c r="A138" s="34" t="s">
        <v>333</v>
      </c>
      <c r="B138" s="34" t="s">
        <v>65</v>
      </c>
      <c r="C138" s="35" t="s">
        <v>66</v>
      </c>
      <c r="D138" s="31">
        <v>30</v>
      </c>
      <c r="E138" s="28"/>
      <c r="F138" s="28">
        <f>SUM(D138:E138)</f>
        <v>30</v>
      </c>
      <c r="G138" s="28"/>
      <c r="H138" s="28">
        <f t="shared" ref="H138" si="435">SUM(F138:G138)</f>
        <v>30</v>
      </c>
      <c r="I138" s="31">
        <v>30</v>
      </c>
      <c r="J138" s="28"/>
      <c r="K138" s="28">
        <f>SUM(I138:J138)</f>
        <v>30</v>
      </c>
      <c r="L138" s="28"/>
      <c r="M138" s="28">
        <f t="shared" si="433"/>
        <v>30</v>
      </c>
      <c r="N138" s="31">
        <v>30</v>
      </c>
      <c r="O138" s="28"/>
      <c r="P138" s="28">
        <f>SUM(N138:O138)</f>
        <v>30</v>
      </c>
      <c r="Q138" s="28"/>
      <c r="R138" s="28">
        <f t="shared" si="434"/>
        <v>30</v>
      </c>
    </row>
    <row r="139" spans="1:18" ht="15.75" hidden="1" outlineLevel="7" x14ac:dyDescent="0.2">
      <c r="A139" s="34" t="s">
        <v>333</v>
      </c>
      <c r="B139" s="34" t="s">
        <v>15</v>
      </c>
      <c r="C139" s="35" t="s">
        <v>16</v>
      </c>
      <c r="D139" s="31">
        <v>124.1</v>
      </c>
      <c r="E139" s="28"/>
      <c r="F139" s="28">
        <f>SUM(D139:E139)</f>
        <v>124.1</v>
      </c>
      <c r="G139" s="28"/>
      <c r="H139" s="28">
        <f t="shared" ref="H139" si="436">SUM(F139:G139)</f>
        <v>124.1</v>
      </c>
      <c r="I139" s="31">
        <v>124.1</v>
      </c>
      <c r="J139" s="28"/>
      <c r="K139" s="28">
        <f>SUM(I139:J139)</f>
        <v>124.1</v>
      </c>
      <c r="L139" s="28"/>
      <c r="M139" s="28">
        <f t="shared" si="433"/>
        <v>124.1</v>
      </c>
      <c r="N139" s="31">
        <v>124.1</v>
      </c>
      <c r="O139" s="28"/>
      <c r="P139" s="28">
        <f>SUM(N139:O139)</f>
        <v>124.1</v>
      </c>
      <c r="Q139" s="28"/>
      <c r="R139" s="28">
        <f t="shared" si="434"/>
        <v>124.1</v>
      </c>
    </row>
    <row r="140" spans="1:18" ht="15.75" outlineLevel="7" x14ac:dyDescent="0.2">
      <c r="A140" s="32" t="s">
        <v>728</v>
      </c>
      <c r="B140" s="32"/>
      <c r="C140" s="33" t="s">
        <v>752</v>
      </c>
      <c r="D140" s="30">
        <f>D141</f>
        <v>1500</v>
      </c>
      <c r="E140" s="30">
        <f t="shared" ref="E140:H140" si="437">E141</f>
        <v>0</v>
      </c>
      <c r="F140" s="30">
        <f t="shared" si="437"/>
        <v>1500</v>
      </c>
      <c r="G140" s="30">
        <f t="shared" si="437"/>
        <v>0</v>
      </c>
      <c r="H140" s="30">
        <f t="shared" si="437"/>
        <v>1500</v>
      </c>
      <c r="I140" s="30"/>
      <c r="J140" s="30">
        <f t="shared" ref="J140" si="438">J141</f>
        <v>0</v>
      </c>
      <c r="K140" s="30">
        <f t="shared" ref="K140:M140" si="439">K141</f>
        <v>0</v>
      </c>
      <c r="L140" s="30">
        <f t="shared" si="439"/>
        <v>0</v>
      </c>
      <c r="M140" s="30">
        <f t="shared" si="439"/>
        <v>0</v>
      </c>
      <c r="N140" s="30"/>
      <c r="O140" s="30">
        <f t="shared" ref="O140" si="440">O141</f>
        <v>0</v>
      </c>
      <c r="P140" s="30">
        <f t="shared" ref="P140:R140" si="441">P141</f>
        <v>0</v>
      </c>
      <c r="Q140" s="30">
        <f t="shared" si="441"/>
        <v>0</v>
      </c>
      <c r="R140" s="30">
        <f t="shared" si="441"/>
        <v>0</v>
      </c>
    </row>
    <row r="141" spans="1:18" ht="31.5" outlineLevel="7" x14ac:dyDescent="0.2">
      <c r="A141" s="34" t="s">
        <v>728</v>
      </c>
      <c r="B141" s="34" t="s">
        <v>7</v>
      </c>
      <c r="C141" s="35" t="s">
        <v>8</v>
      </c>
      <c r="D141" s="31">
        <v>1500</v>
      </c>
      <c r="E141" s="28"/>
      <c r="F141" s="28">
        <f>SUM(D141:E141)</f>
        <v>1500</v>
      </c>
      <c r="G141" s="28"/>
      <c r="H141" s="28">
        <f t="shared" ref="H141" si="442">SUM(F141:G141)</f>
        <v>1500</v>
      </c>
      <c r="I141" s="31"/>
      <c r="J141" s="28"/>
      <c r="K141" s="28">
        <f>SUM(I141:J141)</f>
        <v>0</v>
      </c>
      <c r="L141" s="28"/>
      <c r="M141" s="28">
        <f t="shared" ref="M141" si="443">SUM(K141:L141)</f>
        <v>0</v>
      </c>
      <c r="N141" s="31"/>
      <c r="O141" s="28"/>
      <c r="P141" s="28">
        <f>SUM(N141:O141)</f>
        <v>0</v>
      </c>
      <c r="Q141" s="28"/>
      <c r="R141" s="28">
        <f t="shared" ref="R141" si="444">SUM(P141:Q141)</f>
        <v>0</v>
      </c>
    </row>
    <row r="142" spans="1:18" ht="15.75" outlineLevel="7" x14ac:dyDescent="0.2">
      <c r="A142" s="32" t="s">
        <v>713</v>
      </c>
      <c r="B142" s="34"/>
      <c r="C142" s="48" t="s">
        <v>714</v>
      </c>
      <c r="D142" s="30">
        <f>D143</f>
        <v>3955.2</v>
      </c>
      <c r="E142" s="30">
        <f t="shared" ref="E142:H142" si="445">E143</f>
        <v>0</v>
      </c>
      <c r="F142" s="30">
        <f t="shared" si="445"/>
        <v>3955.2</v>
      </c>
      <c r="G142" s="30">
        <f t="shared" si="445"/>
        <v>3889.1749</v>
      </c>
      <c r="H142" s="30">
        <f t="shared" si="445"/>
        <v>7844.3748999999998</v>
      </c>
      <c r="I142" s="30">
        <f t="shared" ref="I142:N142" si="446">I143</f>
        <v>3955.2</v>
      </c>
      <c r="J142" s="30">
        <f t="shared" ref="J142" si="447">J143</f>
        <v>0</v>
      </c>
      <c r="K142" s="30">
        <f t="shared" ref="K142:M142" si="448">K143</f>
        <v>3955.2</v>
      </c>
      <c r="L142" s="30">
        <f t="shared" si="448"/>
        <v>0</v>
      </c>
      <c r="M142" s="30">
        <f t="shared" si="448"/>
        <v>3955.2</v>
      </c>
      <c r="N142" s="30">
        <f t="shared" si="446"/>
        <v>3955.2</v>
      </c>
      <c r="O142" s="30">
        <f t="shared" ref="O142" si="449">O143</f>
        <v>0</v>
      </c>
      <c r="P142" s="30">
        <f t="shared" ref="P142:R142" si="450">P143</f>
        <v>3955.2</v>
      </c>
      <c r="Q142" s="30">
        <f t="shared" si="450"/>
        <v>0</v>
      </c>
      <c r="R142" s="30">
        <f t="shared" si="450"/>
        <v>3955.2</v>
      </c>
    </row>
    <row r="143" spans="1:18" ht="31.5" outlineLevel="7" x14ac:dyDescent="0.2">
      <c r="A143" s="34" t="s">
        <v>713</v>
      </c>
      <c r="B143" s="34" t="s">
        <v>65</v>
      </c>
      <c r="C143" s="35" t="s">
        <v>66</v>
      </c>
      <c r="D143" s="31">
        <v>3955.2</v>
      </c>
      <c r="E143" s="28"/>
      <c r="F143" s="28">
        <f>SUM(D143:E143)</f>
        <v>3955.2</v>
      </c>
      <c r="G143" s="28">
        <v>3889.1749</v>
      </c>
      <c r="H143" s="28">
        <f t="shared" ref="H143" si="451">SUM(F143:G143)</f>
        <v>7844.3748999999998</v>
      </c>
      <c r="I143" s="31">
        <v>3955.2</v>
      </c>
      <c r="J143" s="28"/>
      <c r="K143" s="28">
        <f>SUM(I143:J143)</f>
        <v>3955.2</v>
      </c>
      <c r="L143" s="28"/>
      <c r="M143" s="28">
        <f t="shared" ref="M143" si="452">SUM(K143:L143)</f>
        <v>3955.2</v>
      </c>
      <c r="N143" s="31">
        <v>3955.2</v>
      </c>
      <c r="O143" s="28"/>
      <c r="P143" s="28">
        <f>SUM(N143:O143)</f>
        <v>3955.2</v>
      </c>
      <c r="Q143" s="28"/>
      <c r="R143" s="28">
        <f t="shared" ref="R143" si="453">SUM(P143:Q143)</f>
        <v>3955.2</v>
      </c>
    </row>
    <row r="144" spans="1:18" ht="31.5" outlineLevel="7" x14ac:dyDescent="0.2">
      <c r="A144" s="32" t="s">
        <v>648</v>
      </c>
      <c r="B144" s="32"/>
      <c r="C144" s="33" t="s">
        <v>649</v>
      </c>
      <c r="D144" s="24">
        <f>D145</f>
        <v>2257.5</v>
      </c>
      <c r="E144" s="24">
        <f t="shared" ref="E144:H145" si="454">E145</f>
        <v>0</v>
      </c>
      <c r="F144" s="24">
        <f t="shared" si="454"/>
        <v>2257.5</v>
      </c>
      <c r="G144" s="24">
        <f t="shared" si="454"/>
        <v>-0.5</v>
      </c>
      <c r="H144" s="24">
        <f t="shared" si="454"/>
        <v>2257</v>
      </c>
      <c r="I144" s="24">
        <f t="shared" ref="I144:N145" si="455">I145</f>
        <v>2257.5</v>
      </c>
      <c r="J144" s="24">
        <f t="shared" ref="J144:J145" si="456">J145</f>
        <v>0</v>
      </c>
      <c r="K144" s="24">
        <f t="shared" ref="K144:M145" si="457">K145</f>
        <v>2257.5</v>
      </c>
      <c r="L144" s="24">
        <f t="shared" si="457"/>
        <v>0</v>
      </c>
      <c r="M144" s="24">
        <f t="shared" si="457"/>
        <v>2257.5</v>
      </c>
      <c r="N144" s="24">
        <f t="shared" si="455"/>
        <v>2257.5</v>
      </c>
      <c r="O144" s="24">
        <f t="shared" ref="O144:O145" si="458">O145</f>
        <v>0</v>
      </c>
      <c r="P144" s="24">
        <f t="shared" ref="P144:R145" si="459">P145</f>
        <v>2257.5</v>
      </c>
      <c r="Q144" s="24">
        <f t="shared" si="459"/>
        <v>0</v>
      </c>
      <c r="R144" s="24">
        <f t="shared" si="459"/>
        <v>2257.5</v>
      </c>
    </row>
    <row r="145" spans="1:18" ht="47.25" outlineLevel="7" x14ac:dyDescent="0.2">
      <c r="A145" s="32" t="s">
        <v>801</v>
      </c>
      <c r="B145" s="32"/>
      <c r="C145" s="33" t="s">
        <v>802</v>
      </c>
      <c r="D145" s="24">
        <f>D146</f>
        <v>2257.5</v>
      </c>
      <c r="E145" s="24">
        <f t="shared" si="454"/>
        <v>0</v>
      </c>
      <c r="F145" s="24">
        <f t="shared" si="454"/>
        <v>2257.5</v>
      </c>
      <c r="G145" s="24">
        <f t="shared" si="454"/>
        <v>-0.5</v>
      </c>
      <c r="H145" s="24">
        <f t="shared" si="454"/>
        <v>2257</v>
      </c>
      <c r="I145" s="24">
        <f t="shared" si="455"/>
        <v>2257.5</v>
      </c>
      <c r="J145" s="24">
        <f t="shared" si="456"/>
        <v>0</v>
      </c>
      <c r="K145" s="24">
        <f t="shared" si="457"/>
        <v>2257.5</v>
      </c>
      <c r="L145" s="24">
        <f t="shared" si="457"/>
        <v>0</v>
      </c>
      <c r="M145" s="24">
        <f t="shared" si="457"/>
        <v>2257.5</v>
      </c>
      <c r="N145" s="24">
        <f t="shared" si="455"/>
        <v>2257.5</v>
      </c>
      <c r="O145" s="24">
        <f t="shared" si="458"/>
        <v>0</v>
      </c>
      <c r="P145" s="24">
        <f t="shared" si="459"/>
        <v>2257.5</v>
      </c>
      <c r="Q145" s="24">
        <f t="shared" si="459"/>
        <v>0</v>
      </c>
      <c r="R145" s="24">
        <f t="shared" si="459"/>
        <v>2257.5</v>
      </c>
    </row>
    <row r="146" spans="1:18" ht="31.5" outlineLevel="7" x14ac:dyDescent="0.2">
      <c r="A146" s="34" t="s">
        <v>801</v>
      </c>
      <c r="B146" s="34" t="s">
        <v>65</v>
      </c>
      <c r="C146" s="35" t="s">
        <v>66</v>
      </c>
      <c r="D146" s="28">
        <v>2257.5</v>
      </c>
      <c r="E146" s="28"/>
      <c r="F146" s="28">
        <f>SUM(D146:E146)</f>
        <v>2257.5</v>
      </c>
      <c r="G146" s="28">
        <v>-0.5</v>
      </c>
      <c r="H146" s="28">
        <f t="shared" ref="H146" si="460">SUM(F146:G146)</f>
        <v>2257</v>
      </c>
      <c r="I146" s="28">
        <v>2257.5</v>
      </c>
      <c r="J146" s="28"/>
      <c r="K146" s="28">
        <f>SUM(I146:J146)</f>
        <v>2257.5</v>
      </c>
      <c r="L146" s="28"/>
      <c r="M146" s="28">
        <f t="shared" ref="M146" si="461">SUM(K146:L146)</f>
        <v>2257.5</v>
      </c>
      <c r="N146" s="28">
        <v>2257.5</v>
      </c>
      <c r="O146" s="28"/>
      <c r="P146" s="28">
        <f>SUM(N146:O146)</f>
        <v>2257.5</v>
      </c>
      <c r="Q146" s="28"/>
      <c r="R146" s="28">
        <f t="shared" ref="R146" si="462">SUM(P146:Q146)</f>
        <v>2257.5</v>
      </c>
    </row>
    <row r="147" spans="1:18" ht="31.5" outlineLevel="3" x14ac:dyDescent="0.2">
      <c r="A147" s="22" t="s">
        <v>347</v>
      </c>
      <c r="B147" s="22"/>
      <c r="C147" s="23" t="s">
        <v>348</v>
      </c>
      <c r="D147" s="24">
        <f>D148</f>
        <v>46644.58</v>
      </c>
      <c r="E147" s="24">
        <f t="shared" ref="E147:H147" si="463">E148</f>
        <v>0</v>
      </c>
      <c r="F147" s="24">
        <f t="shared" si="463"/>
        <v>46644.58</v>
      </c>
      <c r="G147" s="24">
        <f t="shared" si="463"/>
        <v>1871.82206</v>
      </c>
      <c r="H147" s="24">
        <f t="shared" si="463"/>
        <v>48516.40206</v>
      </c>
      <c r="I147" s="24">
        <f>I148</f>
        <v>42900</v>
      </c>
      <c r="J147" s="24">
        <f t="shared" ref="J147" si="464">J148</f>
        <v>0</v>
      </c>
      <c r="K147" s="24">
        <f t="shared" ref="K147:M147" si="465">K148</f>
        <v>42900</v>
      </c>
      <c r="L147" s="24">
        <f t="shared" si="465"/>
        <v>0</v>
      </c>
      <c r="M147" s="24">
        <f t="shared" si="465"/>
        <v>42900</v>
      </c>
      <c r="N147" s="24">
        <f>N148</f>
        <v>42900</v>
      </c>
      <c r="O147" s="24">
        <f t="shared" ref="O147" si="466">O148</f>
        <v>0</v>
      </c>
      <c r="P147" s="24">
        <f t="shared" ref="P147:R147" si="467">P148</f>
        <v>42900</v>
      </c>
      <c r="Q147" s="24">
        <f t="shared" si="467"/>
        <v>0</v>
      </c>
      <c r="R147" s="24">
        <f t="shared" si="467"/>
        <v>42900</v>
      </c>
    </row>
    <row r="148" spans="1:18" ht="31.5" outlineLevel="4" x14ac:dyDescent="0.2">
      <c r="A148" s="22" t="s">
        <v>349</v>
      </c>
      <c r="B148" s="22"/>
      <c r="C148" s="23" t="s">
        <v>577</v>
      </c>
      <c r="D148" s="24">
        <f>D154+D156+D152+D149</f>
        <v>46644.58</v>
      </c>
      <c r="E148" s="24">
        <f t="shared" ref="E148:F148" si="468">E154+E156+E152+E149</f>
        <v>0</v>
      </c>
      <c r="F148" s="24">
        <f t="shared" si="468"/>
        <v>46644.58</v>
      </c>
      <c r="G148" s="24">
        <f t="shared" ref="G148:H148" si="469">G154+G156+G152+G149</f>
        <v>1871.82206</v>
      </c>
      <c r="H148" s="24">
        <f t="shared" si="469"/>
        <v>48516.40206</v>
      </c>
      <c r="I148" s="24">
        <f t="shared" ref="I148:N148" si="470">I154+I156+I152+I149</f>
        <v>42900</v>
      </c>
      <c r="J148" s="24">
        <f t="shared" ref="J148" si="471">J154+J156+J152+J149</f>
        <v>0</v>
      </c>
      <c r="K148" s="24">
        <f t="shared" ref="K148:M148" si="472">K154+K156+K152+K149</f>
        <v>42900</v>
      </c>
      <c r="L148" s="24">
        <f t="shared" si="472"/>
        <v>0</v>
      </c>
      <c r="M148" s="24">
        <f t="shared" si="472"/>
        <v>42900</v>
      </c>
      <c r="N148" s="24">
        <f t="shared" si="470"/>
        <v>42900</v>
      </c>
      <c r="O148" s="24">
        <f t="shared" ref="O148" si="473">O154+O156+O152+O149</f>
        <v>0</v>
      </c>
      <c r="P148" s="24">
        <f t="shared" ref="P148:R148" si="474">P154+P156+P152+P149</f>
        <v>42900</v>
      </c>
      <c r="Q148" s="24">
        <f t="shared" si="474"/>
        <v>0</v>
      </c>
      <c r="R148" s="24">
        <f t="shared" si="474"/>
        <v>42900</v>
      </c>
    </row>
    <row r="149" spans="1:18" ht="31.5" hidden="1" outlineLevel="4" x14ac:dyDescent="0.2">
      <c r="A149" s="32" t="s">
        <v>718</v>
      </c>
      <c r="B149" s="32"/>
      <c r="C149" s="33" t="s">
        <v>682</v>
      </c>
      <c r="D149" s="30">
        <f>D151+D150</f>
        <v>3.08</v>
      </c>
      <c r="E149" s="30">
        <f t="shared" ref="E149:P149" si="475">E151+E150</f>
        <v>0</v>
      </c>
      <c r="F149" s="30">
        <f t="shared" si="475"/>
        <v>3.08</v>
      </c>
      <c r="G149" s="30">
        <f t="shared" ref="G149:H149" si="476">G151+G150</f>
        <v>0</v>
      </c>
      <c r="H149" s="30">
        <f t="shared" si="476"/>
        <v>3.08</v>
      </c>
      <c r="I149" s="30">
        <f t="shared" si="475"/>
        <v>0</v>
      </c>
      <c r="J149" s="30">
        <f t="shared" si="475"/>
        <v>0</v>
      </c>
      <c r="K149" s="30">
        <f t="shared" si="475"/>
        <v>0</v>
      </c>
      <c r="L149" s="30">
        <f t="shared" si="475"/>
        <v>0</v>
      </c>
      <c r="M149" s="30">
        <f t="shared" si="475"/>
        <v>0</v>
      </c>
      <c r="N149" s="30">
        <f t="shared" si="475"/>
        <v>0</v>
      </c>
      <c r="O149" s="30">
        <f t="shared" si="475"/>
        <v>0</v>
      </c>
      <c r="P149" s="30">
        <f t="shared" si="475"/>
        <v>0</v>
      </c>
      <c r="Q149" s="30">
        <f t="shared" ref="Q149:R149" si="477">Q151+Q150</f>
        <v>0</v>
      </c>
      <c r="R149" s="30">
        <f t="shared" si="477"/>
        <v>0</v>
      </c>
    </row>
    <row r="150" spans="1:18" ht="31.5" hidden="1" outlineLevel="4" x14ac:dyDescent="0.2">
      <c r="A150" s="34" t="s">
        <v>718</v>
      </c>
      <c r="B150" s="34" t="s">
        <v>7</v>
      </c>
      <c r="C150" s="35" t="s">
        <v>8</v>
      </c>
      <c r="D150" s="31"/>
      <c r="E150" s="31">
        <v>3.08</v>
      </c>
      <c r="F150" s="28">
        <f>SUM(D150:E150)</f>
        <v>3.08</v>
      </c>
      <c r="G150" s="28"/>
      <c r="H150" s="28">
        <f t="shared" ref="H150" si="478">SUM(F150:G150)</f>
        <v>3.08</v>
      </c>
      <c r="I150" s="31"/>
      <c r="J150" s="31"/>
      <c r="K150" s="31"/>
      <c r="L150" s="28"/>
      <c r="M150" s="28">
        <f t="shared" ref="M150" si="479">SUM(K150:L150)</f>
        <v>0</v>
      </c>
      <c r="N150" s="31"/>
      <c r="O150" s="31"/>
      <c r="P150" s="31"/>
      <c r="Q150" s="28"/>
      <c r="R150" s="28">
        <f t="shared" ref="R150" si="480">SUM(P150:Q150)</f>
        <v>0</v>
      </c>
    </row>
    <row r="151" spans="1:18" ht="31.5" hidden="1" outlineLevel="4" x14ac:dyDescent="0.2">
      <c r="A151" s="34" t="s">
        <v>718</v>
      </c>
      <c r="B151" s="34" t="s">
        <v>65</v>
      </c>
      <c r="C151" s="35" t="s">
        <v>66</v>
      </c>
      <c r="D151" s="31">
        <v>3.08</v>
      </c>
      <c r="E151" s="28">
        <v>-3.08</v>
      </c>
      <c r="F151" s="28">
        <f>SUM(D151:E151)</f>
        <v>0</v>
      </c>
      <c r="G151" s="28"/>
      <c r="H151" s="28">
        <f t="shared" ref="H151" si="481">SUM(F151:G151)</f>
        <v>0</v>
      </c>
      <c r="I151" s="31"/>
      <c r="J151" s="28"/>
      <c r="K151" s="28">
        <f>SUM(I151:J151)</f>
        <v>0</v>
      </c>
      <c r="L151" s="28"/>
      <c r="M151" s="28">
        <f t="shared" ref="M151" si="482">SUM(K151:L151)</f>
        <v>0</v>
      </c>
      <c r="N151" s="31"/>
      <c r="O151" s="28"/>
      <c r="P151" s="28">
        <f>SUM(N151:O151)</f>
        <v>0</v>
      </c>
      <c r="Q151" s="28"/>
      <c r="R151" s="28">
        <f t="shared" ref="R151" si="483">SUM(P151:Q151)</f>
        <v>0</v>
      </c>
    </row>
    <row r="152" spans="1:18" ht="31.5" outlineLevel="4" x14ac:dyDescent="0.2">
      <c r="A152" s="32" t="s">
        <v>718</v>
      </c>
      <c r="B152" s="32"/>
      <c r="C152" s="33" t="s">
        <v>705</v>
      </c>
      <c r="D152" s="30">
        <f t="shared" ref="D152:H152" si="484">D153</f>
        <v>3741.5</v>
      </c>
      <c r="E152" s="30">
        <f t="shared" si="484"/>
        <v>0</v>
      </c>
      <c r="F152" s="30">
        <f t="shared" si="484"/>
        <v>3741.5</v>
      </c>
      <c r="G152" s="30">
        <f t="shared" si="484"/>
        <v>0.66147</v>
      </c>
      <c r="H152" s="30">
        <f t="shared" si="484"/>
        <v>3742.16147</v>
      </c>
      <c r="I152" s="30"/>
      <c r="J152" s="30">
        <f t="shared" ref="J152:M152" si="485">J153</f>
        <v>0</v>
      </c>
      <c r="K152" s="30">
        <f t="shared" si="485"/>
        <v>0</v>
      </c>
      <c r="L152" s="30">
        <f t="shared" si="485"/>
        <v>0</v>
      </c>
      <c r="M152" s="30">
        <f t="shared" si="485"/>
        <v>0</v>
      </c>
      <c r="N152" s="30"/>
      <c r="O152" s="30">
        <f t="shared" ref="O152:R152" si="486">O153</f>
        <v>0</v>
      </c>
      <c r="P152" s="30">
        <f t="shared" si="486"/>
        <v>0</v>
      </c>
      <c r="Q152" s="30">
        <f t="shared" si="486"/>
        <v>0</v>
      </c>
      <c r="R152" s="30">
        <f t="shared" si="486"/>
        <v>0</v>
      </c>
    </row>
    <row r="153" spans="1:18" ht="31.5" outlineLevel="4" x14ac:dyDescent="0.2">
      <c r="A153" s="34" t="s">
        <v>718</v>
      </c>
      <c r="B153" s="34" t="s">
        <v>7</v>
      </c>
      <c r="C153" s="35" t="s">
        <v>8</v>
      </c>
      <c r="D153" s="31">
        <v>3741.5</v>
      </c>
      <c r="E153" s="28"/>
      <c r="F153" s="28">
        <f>SUM(D153:E153)</f>
        <v>3741.5</v>
      </c>
      <c r="G153" s="28">
        <v>0.66147</v>
      </c>
      <c r="H153" s="28">
        <f t="shared" ref="H153" si="487">SUM(F153:G153)</f>
        <v>3742.16147</v>
      </c>
      <c r="I153" s="31"/>
      <c r="J153" s="28"/>
      <c r="K153" s="28">
        <f>SUM(I153:J153)</f>
        <v>0</v>
      </c>
      <c r="L153" s="28"/>
      <c r="M153" s="28">
        <f t="shared" ref="M153" si="488">SUM(K153:L153)</f>
        <v>0</v>
      </c>
      <c r="N153" s="31"/>
      <c r="O153" s="28"/>
      <c r="P153" s="28">
        <f>SUM(N153:O153)</f>
        <v>0</v>
      </c>
      <c r="Q153" s="28"/>
      <c r="R153" s="28">
        <f t="shared" ref="R153" si="489">SUM(P153:Q153)</f>
        <v>0</v>
      </c>
    </row>
    <row r="154" spans="1:18" ht="47.25" outlineLevel="5" x14ac:dyDescent="0.2">
      <c r="A154" s="32" t="s">
        <v>350</v>
      </c>
      <c r="B154" s="32"/>
      <c r="C154" s="33" t="s">
        <v>409</v>
      </c>
      <c r="D154" s="30">
        <f t="shared" ref="D154:R154" si="490">D155</f>
        <v>12900</v>
      </c>
      <c r="E154" s="30">
        <f t="shared" si="490"/>
        <v>0</v>
      </c>
      <c r="F154" s="30">
        <f t="shared" si="490"/>
        <v>12900</v>
      </c>
      <c r="G154" s="30">
        <f t="shared" si="490"/>
        <v>1871.16059</v>
      </c>
      <c r="H154" s="30">
        <f t="shared" si="490"/>
        <v>14771.16059</v>
      </c>
      <c r="I154" s="30">
        <f t="shared" si="490"/>
        <v>12900</v>
      </c>
      <c r="J154" s="30">
        <f t="shared" si="490"/>
        <v>0</v>
      </c>
      <c r="K154" s="30">
        <f t="shared" si="490"/>
        <v>12900</v>
      </c>
      <c r="L154" s="30">
        <f t="shared" si="490"/>
        <v>0</v>
      </c>
      <c r="M154" s="30">
        <f t="shared" si="490"/>
        <v>12900</v>
      </c>
      <c r="N154" s="30">
        <f t="shared" si="490"/>
        <v>12900</v>
      </c>
      <c r="O154" s="30">
        <f t="shared" si="490"/>
        <v>0</v>
      </c>
      <c r="P154" s="30">
        <f t="shared" si="490"/>
        <v>12900</v>
      </c>
      <c r="Q154" s="30">
        <f t="shared" si="490"/>
        <v>0</v>
      </c>
      <c r="R154" s="30">
        <f t="shared" si="490"/>
        <v>12900</v>
      </c>
    </row>
    <row r="155" spans="1:18" ht="31.5" outlineLevel="7" x14ac:dyDescent="0.2">
      <c r="A155" s="34" t="s">
        <v>350</v>
      </c>
      <c r="B155" s="34" t="s">
        <v>65</v>
      </c>
      <c r="C155" s="35" t="s">
        <v>66</v>
      </c>
      <c r="D155" s="31">
        <v>12900</v>
      </c>
      <c r="E155" s="28"/>
      <c r="F155" s="28">
        <f>SUM(D155:E155)</f>
        <v>12900</v>
      </c>
      <c r="G155" s="28">
        <v>1871.16059</v>
      </c>
      <c r="H155" s="28">
        <f t="shared" ref="H155" si="491">SUM(F155:G155)</f>
        <v>14771.16059</v>
      </c>
      <c r="I155" s="31">
        <v>12900</v>
      </c>
      <c r="J155" s="28"/>
      <c r="K155" s="28">
        <f>SUM(I155:J155)</f>
        <v>12900</v>
      </c>
      <c r="L155" s="28"/>
      <c r="M155" s="28">
        <f t="shared" ref="M155" si="492">SUM(K155:L155)</f>
        <v>12900</v>
      </c>
      <c r="N155" s="31">
        <v>12900</v>
      </c>
      <c r="O155" s="28"/>
      <c r="P155" s="28">
        <f>SUM(N155:O155)</f>
        <v>12900</v>
      </c>
      <c r="Q155" s="28"/>
      <c r="R155" s="28">
        <f t="shared" ref="R155" si="493">SUM(P155:Q155)</f>
        <v>12900</v>
      </c>
    </row>
    <row r="156" spans="1:18" ht="47.25" hidden="1" outlineLevel="5" x14ac:dyDescent="0.2">
      <c r="A156" s="32" t="s">
        <v>350</v>
      </c>
      <c r="B156" s="32"/>
      <c r="C156" s="33" t="s">
        <v>415</v>
      </c>
      <c r="D156" s="30">
        <f t="shared" ref="D156:R156" si="494">D157</f>
        <v>30000</v>
      </c>
      <c r="E156" s="30">
        <f t="shared" si="494"/>
        <v>0</v>
      </c>
      <c r="F156" s="30">
        <f t="shared" si="494"/>
        <v>30000</v>
      </c>
      <c r="G156" s="30">
        <f t="shared" si="494"/>
        <v>0</v>
      </c>
      <c r="H156" s="30">
        <f t="shared" si="494"/>
        <v>30000</v>
      </c>
      <c r="I156" s="30">
        <f t="shared" si="494"/>
        <v>30000</v>
      </c>
      <c r="J156" s="30">
        <f t="shared" si="494"/>
        <v>0</v>
      </c>
      <c r="K156" s="30">
        <f t="shared" si="494"/>
        <v>30000</v>
      </c>
      <c r="L156" s="30">
        <f t="shared" si="494"/>
        <v>0</v>
      </c>
      <c r="M156" s="30">
        <f t="shared" si="494"/>
        <v>30000</v>
      </c>
      <c r="N156" s="30">
        <f t="shared" si="494"/>
        <v>30000</v>
      </c>
      <c r="O156" s="30">
        <f t="shared" si="494"/>
        <v>0</v>
      </c>
      <c r="P156" s="30">
        <f t="shared" si="494"/>
        <v>30000</v>
      </c>
      <c r="Q156" s="30">
        <f t="shared" si="494"/>
        <v>0</v>
      </c>
      <c r="R156" s="30">
        <f t="shared" si="494"/>
        <v>30000</v>
      </c>
    </row>
    <row r="157" spans="1:18" ht="31.5" hidden="1" outlineLevel="7" x14ac:dyDescent="0.2">
      <c r="A157" s="34" t="s">
        <v>350</v>
      </c>
      <c r="B157" s="34" t="s">
        <v>65</v>
      </c>
      <c r="C157" s="35" t="s">
        <v>66</v>
      </c>
      <c r="D157" s="31">
        <v>30000</v>
      </c>
      <c r="E157" s="28"/>
      <c r="F157" s="28">
        <f>SUM(D157:E157)</f>
        <v>30000</v>
      </c>
      <c r="G157" s="28"/>
      <c r="H157" s="28">
        <f t="shared" ref="H157" si="495">SUM(F157:G157)</f>
        <v>30000</v>
      </c>
      <c r="I157" s="31">
        <v>30000</v>
      </c>
      <c r="J157" s="28"/>
      <c r="K157" s="28">
        <f>SUM(I157:J157)</f>
        <v>30000</v>
      </c>
      <c r="L157" s="28"/>
      <c r="M157" s="28">
        <f t="shared" ref="M157" si="496">SUM(K157:L157)</f>
        <v>30000</v>
      </c>
      <c r="N157" s="31">
        <v>30000</v>
      </c>
      <c r="O157" s="28"/>
      <c r="P157" s="28">
        <f>SUM(N157:O157)</f>
        <v>30000</v>
      </c>
      <c r="Q157" s="28"/>
      <c r="R157" s="28">
        <f t="shared" ref="R157" si="497">SUM(P157:Q157)</f>
        <v>30000</v>
      </c>
    </row>
    <row r="158" spans="1:18" ht="31.5" outlineLevel="3" collapsed="1" x14ac:dyDescent="0.2">
      <c r="A158" s="22" t="s">
        <v>339</v>
      </c>
      <c r="B158" s="22"/>
      <c r="C158" s="23" t="s">
        <v>340</v>
      </c>
      <c r="D158" s="24">
        <f>D159+D171</f>
        <v>385.2</v>
      </c>
      <c r="E158" s="24">
        <f t="shared" ref="E158:F158" si="498">E159+E171</f>
        <v>0</v>
      </c>
      <c r="F158" s="24">
        <f t="shared" si="498"/>
        <v>385.2</v>
      </c>
      <c r="G158" s="24">
        <f t="shared" ref="G158:H158" si="499">G159+G171</f>
        <v>47262.879690000002</v>
      </c>
      <c r="H158" s="24">
        <f t="shared" si="499"/>
        <v>47648.079689999999</v>
      </c>
      <c r="I158" s="24">
        <f t="shared" ref="I158:N158" si="500">I159+I171</f>
        <v>385.2</v>
      </c>
      <c r="J158" s="24">
        <f t="shared" ref="J158" si="501">J159+J171</f>
        <v>0</v>
      </c>
      <c r="K158" s="24">
        <f t="shared" ref="K158:M158" si="502">K159+K171</f>
        <v>385.2</v>
      </c>
      <c r="L158" s="24">
        <f t="shared" si="502"/>
        <v>0</v>
      </c>
      <c r="M158" s="24">
        <f t="shared" si="502"/>
        <v>385.2</v>
      </c>
      <c r="N158" s="24">
        <f t="shared" si="500"/>
        <v>385.2</v>
      </c>
      <c r="O158" s="24">
        <f t="shared" ref="O158" si="503">O159+O171</f>
        <v>0</v>
      </c>
      <c r="P158" s="24">
        <f t="shared" ref="P158:R158" si="504">P159+P171</f>
        <v>385.2</v>
      </c>
      <c r="Q158" s="24">
        <f t="shared" si="504"/>
        <v>0</v>
      </c>
      <c r="R158" s="24">
        <f t="shared" si="504"/>
        <v>385.2</v>
      </c>
    </row>
    <row r="159" spans="1:18" ht="29.25" customHeight="1" outlineLevel="4" x14ac:dyDescent="0.2">
      <c r="A159" s="22" t="s">
        <v>341</v>
      </c>
      <c r="B159" s="22"/>
      <c r="C159" s="23" t="s">
        <v>342</v>
      </c>
      <c r="D159" s="24">
        <f>D162+D164</f>
        <v>332</v>
      </c>
      <c r="E159" s="24">
        <f t="shared" ref="E159" si="505">E162+E164</f>
        <v>0</v>
      </c>
      <c r="F159" s="24">
        <f>F162+F164+F160+F167+F169</f>
        <v>332</v>
      </c>
      <c r="G159" s="24">
        <f>G162+G164+G160+G167+G169</f>
        <v>47262.879690000002</v>
      </c>
      <c r="H159" s="24">
        <f t="shared" ref="H159:R159" si="506">H162+H164+H160+H167+H169</f>
        <v>47594.879690000002</v>
      </c>
      <c r="I159" s="24">
        <f t="shared" si="506"/>
        <v>332</v>
      </c>
      <c r="J159" s="24">
        <f t="shared" si="506"/>
        <v>0</v>
      </c>
      <c r="K159" s="24">
        <f t="shared" si="506"/>
        <v>332</v>
      </c>
      <c r="L159" s="24">
        <f t="shared" si="506"/>
        <v>0</v>
      </c>
      <c r="M159" s="24">
        <f t="shared" si="506"/>
        <v>332</v>
      </c>
      <c r="N159" s="24">
        <f t="shared" si="506"/>
        <v>332</v>
      </c>
      <c r="O159" s="24">
        <f t="shared" si="506"/>
        <v>0</v>
      </c>
      <c r="P159" s="24">
        <f t="shared" si="506"/>
        <v>332</v>
      </c>
      <c r="Q159" s="24">
        <f t="shared" si="506"/>
        <v>0</v>
      </c>
      <c r="R159" s="24">
        <f t="shared" si="506"/>
        <v>332</v>
      </c>
    </row>
    <row r="160" spans="1:18" ht="29.25" customHeight="1" outlineLevel="4" x14ac:dyDescent="0.25">
      <c r="A160" s="111" t="s">
        <v>814</v>
      </c>
      <c r="B160" s="111"/>
      <c r="C160" s="119" t="s">
        <v>879</v>
      </c>
      <c r="D160" s="24"/>
      <c r="E160" s="24"/>
      <c r="F160" s="24"/>
      <c r="G160" s="24">
        <f t="shared" ref="D160:R162" si="507">G161</f>
        <v>12237.859689999999</v>
      </c>
      <c r="H160" s="24">
        <f t="shared" si="507"/>
        <v>12237.859689999999</v>
      </c>
      <c r="I160" s="24"/>
      <c r="J160" s="24"/>
      <c r="K160" s="24"/>
      <c r="L160" s="24"/>
      <c r="M160" s="24"/>
      <c r="N160" s="24"/>
      <c r="O160" s="24"/>
      <c r="P160" s="24"/>
      <c r="Q160" s="24"/>
      <c r="R160" s="24"/>
    </row>
    <row r="161" spans="1:18" ht="29.25" customHeight="1" outlineLevel="4" x14ac:dyDescent="0.25">
      <c r="A161" s="113" t="s">
        <v>814</v>
      </c>
      <c r="B161" s="114" t="s">
        <v>65</v>
      </c>
      <c r="C161" s="116" t="s">
        <v>66</v>
      </c>
      <c r="D161" s="24"/>
      <c r="E161" s="24"/>
      <c r="F161" s="24"/>
      <c r="G161" s="28">
        <v>12237.859689999999</v>
      </c>
      <c r="H161" s="28">
        <f t="shared" ref="H161" si="508">SUM(F161:G161)</f>
        <v>12237.859689999999</v>
      </c>
      <c r="I161" s="24"/>
      <c r="J161" s="24"/>
      <c r="K161" s="24"/>
      <c r="L161" s="24"/>
      <c r="M161" s="24"/>
      <c r="N161" s="24"/>
      <c r="O161" s="24"/>
      <c r="P161" s="24"/>
      <c r="Q161" s="24"/>
      <c r="R161" s="24"/>
    </row>
    <row r="162" spans="1:18" ht="15.75" hidden="1" outlineLevel="5" x14ac:dyDescent="0.2">
      <c r="A162" s="22" t="s">
        <v>343</v>
      </c>
      <c r="B162" s="22"/>
      <c r="C162" s="23" t="s">
        <v>344</v>
      </c>
      <c r="D162" s="24">
        <f t="shared" si="507"/>
        <v>292</v>
      </c>
      <c r="E162" s="24">
        <f t="shared" si="507"/>
        <v>0</v>
      </c>
      <c r="F162" s="24">
        <f t="shared" si="507"/>
        <v>292</v>
      </c>
      <c r="G162" s="24">
        <f t="shared" si="507"/>
        <v>0</v>
      </c>
      <c r="H162" s="24">
        <f t="shared" si="507"/>
        <v>292</v>
      </c>
      <c r="I162" s="24">
        <f t="shared" si="507"/>
        <v>292</v>
      </c>
      <c r="J162" s="24">
        <f t="shared" si="507"/>
        <v>0</v>
      </c>
      <c r="K162" s="24">
        <f t="shared" si="507"/>
        <v>292</v>
      </c>
      <c r="L162" s="24">
        <f t="shared" si="507"/>
        <v>0</v>
      </c>
      <c r="M162" s="24">
        <f t="shared" si="507"/>
        <v>292</v>
      </c>
      <c r="N162" s="24">
        <f t="shared" si="507"/>
        <v>292</v>
      </c>
      <c r="O162" s="24">
        <f t="shared" si="507"/>
        <v>0</v>
      </c>
      <c r="P162" s="24">
        <f t="shared" si="507"/>
        <v>292</v>
      </c>
      <c r="Q162" s="24">
        <f t="shared" si="507"/>
        <v>0</v>
      </c>
      <c r="R162" s="24">
        <f t="shared" si="507"/>
        <v>292</v>
      </c>
    </row>
    <row r="163" spans="1:18" ht="31.5" hidden="1" outlineLevel="7" x14ac:dyDescent="0.2">
      <c r="A163" s="26" t="s">
        <v>343</v>
      </c>
      <c r="B163" s="26" t="s">
        <v>7</v>
      </c>
      <c r="C163" s="27" t="s">
        <v>8</v>
      </c>
      <c r="D163" s="28">
        <v>292</v>
      </c>
      <c r="E163" s="28"/>
      <c r="F163" s="28">
        <f>SUM(D163:E163)</f>
        <v>292</v>
      </c>
      <c r="G163" s="28"/>
      <c r="H163" s="28">
        <f t="shared" ref="H163" si="509">SUM(F163:G163)</f>
        <v>292</v>
      </c>
      <c r="I163" s="28">
        <v>292</v>
      </c>
      <c r="J163" s="28"/>
      <c r="K163" s="28">
        <f>SUM(I163:J163)</f>
        <v>292</v>
      </c>
      <c r="L163" s="28"/>
      <c r="M163" s="28">
        <f t="shared" ref="M163" si="510">SUM(K163:L163)</f>
        <v>292</v>
      </c>
      <c r="N163" s="28">
        <v>292</v>
      </c>
      <c r="O163" s="28"/>
      <c r="P163" s="28">
        <f>SUM(N163:O163)</f>
        <v>292</v>
      </c>
      <c r="Q163" s="28"/>
      <c r="R163" s="28">
        <f t="shared" ref="R163" si="511">SUM(P163:Q163)</f>
        <v>292</v>
      </c>
    </row>
    <row r="164" spans="1:18" ht="31.5" hidden="1" outlineLevel="7" x14ac:dyDescent="0.2">
      <c r="A164" s="22" t="s">
        <v>715</v>
      </c>
      <c r="B164" s="22" t="s">
        <v>447</v>
      </c>
      <c r="C164" s="23" t="s">
        <v>716</v>
      </c>
      <c r="D164" s="30">
        <f>D165</f>
        <v>40</v>
      </c>
      <c r="E164" s="30">
        <f>E165+E166</f>
        <v>0</v>
      </c>
      <c r="F164" s="30">
        <f t="shared" ref="F164:P164" si="512">F165+F166</f>
        <v>40</v>
      </c>
      <c r="G164" s="30">
        <f t="shared" ref="G164:H164" si="513">G165+G166</f>
        <v>0</v>
      </c>
      <c r="H164" s="30">
        <f t="shared" si="513"/>
        <v>40</v>
      </c>
      <c r="I164" s="30">
        <f t="shared" si="512"/>
        <v>40</v>
      </c>
      <c r="J164" s="30">
        <f t="shared" si="512"/>
        <v>0</v>
      </c>
      <c r="K164" s="30">
        <f t="shared" si="512"/>
        <v>40</v>
      </c>
      <c r="L164" s="30">
        <f t="shared" si="512"/>
        <v>0</v>
      </c>
      <c r="M164" s="30">
        <f t="shared" si="512"/>
        <v>40</v>
      </c>
      <c r="N164" s="30">
        <f t="shared" si="512"/>
        <v>40</v>
      </c>
      <c r="O164" s="30">
        <f t="shared" si="512"/>
        <v>0</v>
      </c>
      <c r="P164" s="30">
        <f t="shared" si="512"/>
        <v>40</v>
      </c>
      <c r="Q164" s="30">
        <f t="shared" ref="Q164:R164" si="514">Q165+Q166</f>
        <v>0</v>
      </c>
      <c r="R164" s="30">
        <f t="shared" si="514"/>
        <v>40</v>
      </c>
    </row>
    <row r="165" spans="1:18" ht="26.25" hidden="1" customHeight="1" outlineLevel="7" x14ac:dyDescent="0.2">
      <c r="A165" s="26" t="s">
        <v>715</v>
      </c>
      <c r="B165" s="26" t="s">
        <v>7</v>
      </c>
      <c r="C165" s="27" t="s">
        <v>717</v>
      </c>
      <c r="D165" s="31">
        <v>40</v>
      </c>
      <c r="E165" s="31">
        <v>-40</v>
      </c>
      <c r="F165" s="31">
        <f>SUM(D165:E165)</f>
        <v>0</v>
      </c>
      <c r="G165" s="31"/>
      <c r="H165" s="31">
        <f t="shared" ref="H165" si="515">SUM(F165:G165)</f>
        <v>0</v>
      </c>
      <c r="I165" s="31">
        <v>40</v>
      </c>
      <c r="J165" s="31">
        <v>-40</v>
      </c>
      <c r="K165" s="31">
        <f>SUM(I165:J165)</f>
        <v>0</v>
      </c>
      <c r="L165" s="31"/>
      <c r="M165" s="31">
        <f t="shared" ref="M165:M166" si="516">SUM(K165:L165)</f>
        <v>0</v>
      </c>
      <c r="N165" s="31">
        <v>40</v>
      </c>
      <c r="O165" s="31">
        <v>-40</v>
      </c>
      <c r="P165" s="31">
        <f>SUM(N165:O165)</f>
        <v>0</v>
      </c>
      <c r="Q165" s="31"/>
      <c r="R165" s="31">
        <f t="shared" ref="R165:R166" si="517">SUM(P165:Q165)</f>
        <v>0</v>
      </c>
    </row>
    <row r="166" spans="1:18" ht="31.5" hidden="1" outlineLevel="7" x14ac:dyDescent="0.2">
      <c r="A166" s="26" t="s">
        <v>715</v>
      </c>
      <c r="B166" s="34" t="s">
        <v>65</v>
      </c>
      <c r="C166" s="35" t="s">
        <v>66</v>
      </c>
      <c r="D166" s="31"/>
      <c r="E166" s="31">
        <v>40</v>
      </c>
      <c r="F166" s="31">
        <f>SUM(D166:E166)</f>
        <v>40</v>
      </c>
      <c r="G166" s="31"/>
      <c r="H166" s="31">
        <f t="shared" ref="H166" si="518">SUM(F166:G166)</f>
        <v>40</v>
      </c>
      <c r="I166" s="31"/>
      <c r="J166" s="31">
        <v>40</v>
      </c>
      <c r="K166" s="31">
        <f>SUM(I166:J166)</f>
        <v>40</v>
      </c>
      <c r="L166" s="31"/>
      <c r="M166" s="31">
        <f t="shared" si="516"/>
        <v>40</v>
      </c>
      <c r="N166" s="31"/>
      <c r="O166" s="31">
        <v>40</v>
      </c>
      <c r="P166" s="31">
        <f>SUM(N166:O166)</f>
        <v>40</v>
      </c>
      <c r="Q166" s="31"/>
      <c r="R166" s="31">
        <f t="shared" si="517"/>
        <v>40</v>
      </c>
    </row>
    <row r="167" spans="1:18" ht="29.25" customHeight="1" outlineLevel="7" x14ac:dyDescent="0.25">
      <c r="A167" s="112" t="s">
        <v>806</v>
      </c>
      <c r="B167" s="114"/>
      <c r="C167" s="115" t="s">
        <v>619</v>
      </c>
      <c r="D167" s="31"/>
      <c r="E167" s="31"/>
      <c r="F167" s="31"/>
      <c r="G167" s="24">
        <f t="shared" ref="G167:H167" si="519">G168</f>
        <v>8756.2549999999992</v>
      </c>
      <c r="H167" s="24">
        <f t="shared" si="519"/>
        <v>8756.2549999999992</v>
      </c>
      <c r="I167" s="31"/>
      <c r="J167" s="31"/>
      <c r="K167" s="31"/>
      <c r="L167" s="31"/>
      <c r="M167" s="31"/>
      <c r="N167" s="31"/>
      <c r="O167" s="31"/>
      <c r="P167" s="31"/>
      <c r="Q167" s="31"/>
      <c r="R167" s="31"/>
    </row>
    <row r="168" spans="1:18" ht="31.5" outlineLevel="7" x14ac:dyDescent="0.25">
      <c r="A168" s="114" t="s">
        <v>806</v>
      </c>
      <c r="B168" s="114" t="s">
        <v>65</v>
      </c>
      <c r="C168" s="116" t="s">
        <v>66</v>
      </c>
      <c r="D168" s="31"/>
      <c r="E168" s="31"/>
      <c r="F168" s="31"/>
      <c r="G168" s="28">
        <v>8756.2549999999992</v>
      </c>
      <c r="H168" s="28">
        <f t="shared" ref="H168" si="520">SUM(F168:G168)</f>
        <v>8756.2549999999992</v>
      </c>
      <c r="I168" s="31"/>
      <c r="J168" s="31"/>
      <c r="K168" s="31"/>
      <c r="L168" s="31"/>
      <c r="M168" s="31"/>
      <c r="N168" s="31"/>
      <c r="O168" s="31"/>
      <c r="P168" s="31"/>
      <c r="Q168" s="31"/>
      <c r="R168" s="31"/>
    </row>
    <row r="169" spans="1:18" ht="33.75" customHeight="1" outlineLevel="7" x14ac:dyDescent="0.25">
      <c r="A169" s="112" t="s">
        <v>806</v>
      </c>
      <c r="B169" s="114"/>
      <c r="C169" s="115" t="s">
        <v>761</v>
      </c>
      <c r="D169" s="31"/>
      <c r="E169" s="31"/>
      <c r="F169" s="31"/>
      <c r="G169" s="24">
        <f t="shared" ref="E169:H172" si="521">G170</f>
        <v>26268.764999999999</v>
      </c>
      <c r="H169" s="24">
        <f t="shared" si="521"/>
        <v>26268.764999999999</v>
      </c>
      <c r="I169" s="31"/>
      <c r="J169" s="31"/>
      <c r="K169" s="31"/>
      <c r="L169" s="31"/>
      <c r="M169" s="31"/>
      <c r="N169" s="31"/>
      <c r="O169" s="31"/>
      <c r="P169" s="31"/>
      <c r="Q169" s="31"/>
      <c r="R169" s="31"/>
    </row>
    <row r="170" spans="1:18" ht="31.5" outlineLevel="7" x14ac:dyDescent="0.25">
      <c r="A170" s="114" t="s">
        <v>806</v>
      </c>
      <c r="B170" s="114" t="s">
        <v>65</v>
      </c>
      <c r="C170" s="116" t="s">
        <v>66</v>
      </c>
      <c r="D170" s="31"/>
      <c r="E170" s="31"/>
      <c r="F170" s="31"/>
      <c r="G170" s="28">
        <v>26268.764999999999</v>
      </c>
      <c r="H170" s="28">
        <f t="shared" ref="H170" si="522">SUM(F170:G170)</f>
        <v>26268.764999999999</v>
      </c>
      <c r="I170" s="31"/>
      <c r="J170" s="31"/>
      <c r="K170" s="31"/>
      <c r="L170" s="31"/>
      <c r="M170" s="31"/>
      <c r="N170" s="31"/>
      <c r="O170" s="31"/>
      <c r="P170" s="31"/>
      <c r="Q170" s="31"/>
      <c r="R170" s="31"/>
    </row>
    <row r="171" spans="1:18" ht="31.5" hidden="1" outlineLevel="7" x14ac:dyDescent="0.2">
      <c r="A171" s="32" t="s">
        <v>645</v>
      </c>
      <c r="B171" s="32"/>
      <c r="C171" s="33" t="s">
        <v>647</v>
      </c>
      <c r="D171" s="24">
        <f>D172</f>
        <v>53.2</v>
      </c>
      <c r="E171" s="24">
        <f t="shared" si="521"/>
        <v>0</v>
      </c>
      <c r="F171" s="24">
        <f t="shared" si="521"/>
        <v>53.2</v>
      </c>
      <c r="G171" s="24">
        <f t="shared" si="521"/>
        <v>0</v>
      </c>
      <c r="H171" s="24">
        <f t="shared" si="521"/>
        <v>53.2</v>
      </c>
      <c r="I171" s="24">
        <f t="shared" ref="I171:N172" si="523">I172</f>
        <v>53.2</v>
      </c>
      <c r="J171" s="24">
        <f t="shared" ref="J171:J172" si="524">J172</f>
        <v>0</v>
      </c>
      <c r="K171" s="24">
        <f t="shared" ref="K171:M172" si="525">K172</f>
        <v>53.2</v>
      </c>
      <c r="L171" s="24">
        <f t="shared" si="525"/>
        <v>0</v>
      </c>
      <c r="M171" s="24">
        <f t="shared" si="525"/>
        <v>53.2</v>
      </c>
      <c r="N171" s="24">
        <f t="shared" si="523"/>
        <v>53.2</v>
      </c>
      <c r="O171" s="24">
        <f t="shared" ref="O171:O172" si="526">O172</f>
        <v>0</v>
      </c>
      <c r="P171" s="24">
        <f t="shared" ref="P171:R172" si="527">P172</f>
        <v>53.2</v>
      </c>
      <c r="Q171" s="24">
        <f t="shared" si="527"/>
        <v>0</v>
      </c>
      <c r="R171" s="24">
        <f t="shared" si="527"/>
        <v>53.2</v>
      </c>
    </row>
    <row r="172" spans="1:18" ht="31.5" hidden="1" outlineLevel="7" x14ac:dyDescent="0.2">
      <c r="A172" s="32" t="s">
        <v>644</v>
      </c>
      <c r="B172" s="32"/>
      <c r="C172" s="33" t="s">
        <v>646</v>
      </c>
      <c r="D172" s="24">
        <f>D173</f>
        <v>53.2</v>
      </c>
      <c r="E172" s="24">
        <f t="shared" si="521"/>
        <v>0</v>
      </c>
      <c r="F172" s="24">
        <f t="shared" si="521"/>
        <v>53.2</v>
      </c>
      <c r="G172" s="24">
        <f t="shared" si="521"/>
        <v>0</v>
      </c>
      <c r="H172" s="24">
        <f t="shared" si="521"/>
        <v>53.2</v>
      </c>
      <c r="I172" s="24">
        <f t="shared" si="523"/>
        <v>53.2</v>
      </c>
      <c r="J172" s="24">
        <f t="shared" si="524"/>
        <v>0</v>
      </c>
      <c r="K172" s="24">
        <f t="shared" si="525"/>
        <v>53.2</v>
      </c>
      <c r="L172" s="24">
        <f t="shared" si="525"/>
        <v>0</v>
      </c>
      <c r="M172" s="24">
        <f t="shared" si="525"/>
        <v>53.2</v>
      </c>
      <c r="N172" s="24">
        <f t="shared" si="523"/>
        <v>53.2</v>
      </c>
      <c r="O172" s="24">
        <f t="shared" si="526"/>
        <v>0</v>
      </c>
      <c r="P172" s="24">
        <f t="shared" si="527"/>
        <v>53.2</v>
      </c>
      <c r="Q172" s="24">
        <f t="shared" si="527"/>
        <v>0</v>
      </c>
      <c r="R172" s="24">
        <f t="shared" si="527"/>
        <v>53.2</v>
      </c>
    </row>
    <row r="173" spans="1:18" ht="31.5" hidden="1" outlineLevel="7" x14ac:dyDescent="0.2">
      <c r="A173" s="34" t="s">
        <v>644</v>
      </c>
      <c r="B173" s="34" t="s">
        <v>65</v>
      </c>
      <c r="C173" s="35" t="s">
        <v>66</v>
      </c>
      <c r="D173" s="28">
        <v>53.2</v>
      </c>
      <c r="E173" s="28"/>
      <c r="F173" s="28">
        <f>SUM(D173:E173)</f>
        <v>53.2</v>
      </c>
      <c r="G173" s="28"/>
      <c r="H173" s="28">
        <f t="shared" ref="H173" si="528">SUM(F173:G173)</f>
        <v>53.2</v>
      </c>
      <c r="I173" s="28">
        <v>53.2</v>
      </c>
      <c r="J173" s="28"/>
      <c r="K173" s="28">
        <f>SUM(I173:J173)</f>
        <v>53.2</v>
      </c>
      <c r="L173" s="28"/>
      <c r="M173" s="28">
        <f t="shared" ref="M173" si="529">SUM(K173:L173)</f>
        <v>53.2</v>
      </c>
      <c r="N173" s="28">
        <v>53.2</v>
      </c>
      <c r="O173" s="28"/>
      <c r="P173" s="28">
        <f>SUM(N173:O173)</f>
        <v>53.2</v>
      </c>
      <c r="Q173" s="28"/>
      <c r="R173" s="28">
        <f t="shared" ref="R173" si="530">SUM(P173:Q173)</f>
        <v>53.2</v>
      </c>
    </row>
    <row r="174" spans="1:18" ht="47.25" outlineLevel="3" collapsed="1" x14ac:dyDescent="0.2">
      <c r="A174" s="22" t="s">
        <v>335</v>
      </c>
      <c r="B174" s="22"/>
      <c r="C174" s="23" t="s">
        <v>336</v>
      </c>
      <c r="D174" s="24">
        <f>D175</f>
        <v>219269.49999999997</v>
      </c>
      <c r="E174" s="24">
        <f t="shared" ref="E174:H174" si="531">E175</f>
        <v>0</v>
      </c>
      <c r="F174" s="24">
        <f t="shared" si="531"/>
        <v>219269.49999999997</v>
      </c>
      <c r="G174" s="24">
        <f t="shared" si="531"/>
        <v>7225.1520700000001</v>
      </c>
      <c r="H174" s="24">
        <f t="shared" si="531"/>
        <v>226494.65206999998</v>
      </c>
      <c r="I174" s="24">
        <f t="shared" ref="I174:N174" si="532">I175</f>
        <v>219751.19999999998</v>
      </c>
      <c r="J174" s="24">
        <f t="shared" ref="J174" si="533">J175</f>
        <v>0</v>
      </c>
      <c r="K174" s="24">
        <f t="shared" ref="K174:M174" si="534">K175</f>
        <v>219751.19999999998</v>
      </c>
      <c r="L174" s="24">
        <f t="shared" si="534"/>
        <v>0</v>
      </c>
      <c r="M174" s="24">
        <f t="shared" si="534"/>
        <v>219751.19999999998</v>
      </c>
      <c r="N174" s="24">
        <f t="shared" si="532"/>
        <v>220983.99999999997</v>
      </c>
      <c r="O174" s="24">
        <f t="shared" ref="O174" si="535">O175</f>
        <v>0</v>
      </c>
      <c r="P174" s="24">
        <f t="shared" ref="P174:R174" si="536">P175</f>
        <v>220983.99999999997</v>
      </c>
      <c r="Q174" s="24">
        <f t="shared" si="536"/>
        <v>0</v>
      </c>
      <c r="R174" s="24">
        <f t="shared" si="536"/>
        <v>220983.99999999997</v>
      </c>
    </row>
    <row r="175" spans="1:18" ht="31.5" outlineLevel="4" x14ac:dyDescent="0.2">
      <c r="A175" s="22" t="s">
        <v>337</v>
      </c>
      <c r="B175" s="22"/>
      <c r="C175" s="23" t="s">
        <v>35</v>
      </c>
      <c r="D175" s="24">
        <f>D176+D180+D182+D184+D186+D188+D190+D192+D194+D196</f>
        <v>219269.49999999997</v>
      </c>
      <c r="E175" s="24">
        <f t="shared" ref="E175:F175" si="537">E176+E180+E182+E184+E186+E188+E190+E192+E194+E196</f>
        <v>0</v>
      </c>
      <c r="F175" s="24">
        <f t="shared" si="537"/>
        <v>219269.49999999997</v>
      </c>
      <c r="G175" s="24">
        <f t="shared" ref="G175:H175" si="538">G176+G180+G182+G184+G186+G188+G190+G192+G194+G196</f>
        <v>7225.1520700000001</v>
      </c>
      <c r="H175" s="24">
        <f t="shared" si="538"/>
        <v>226494.65206999998</v>
      </c>
      <c r="I175" s="24">
        <f t="shared" ref="I175:N175" si="539">I176+I180+I182+I184+I186+I188+I190+I192+I194+I196</f>
        <v>219751.19999999998</v>
      </c>
      <c r="J175" s="24">
        <f t="shared" ref="J175" si="540">J176+J180+J182+J184+J186+J188+J190+J192+J194+J196</f>
        <v>0</v>
      </c>
      <c r="K175" s="24">
        <f t="shared" ref="K175:M175" si="541">K176+K180+K182+K184+K186+K188+K190+K192+K194+K196</f>
        <v>219751.19999999998</v>
      </c>
      <c r="L175" s="24">
        <f t="shared" si="541"/>
        <v>0</v>
      </c>
      <c r="M175" s="24">
        <f t="shared" si="541"/>
        <v>219751.19999999998</v>
      </c>
      <c r="N175" s="24">
        <f t="shared" si="539"/>
        <v>220983.99999999997</v>
      </c>
      <c r="O175" s="24">
        <f t="shared" ref="O175" si="542">O176+O180+O182+O184+O186+O188+O190+O192+O194+O196</f>
        <v>0</v>
      </c>
      <c r="P175" s="24">
        <f t="shared" ref="P175:R175" si="543">P176+P180+P182+P184+P186+P188+P190+P192+P194+P196</f>
        <v>220983.99999999997</v>
      </c>
      <c r="Q175" s="24">
        <f t="shared" si="543"/>
        <v>0</v>
      </c>
      <c r="R175" s="24">
        <f t="shared" si="543"/>
        <v>220983.99999999997</v>
      </c>
    </row>
    <row r="176" spans="1:18" ht="15.75" hidden="1" outlineLevel="5" x14ac:dyDescent="0.2">
      <c r="A176" s="22" t="s">
        <v>365</v>
      </c>
      <c r="B176" s="22"/>
      <c r="C176" s="23" t="s">
        <v>37</v>
      </c>
      <c r="D176" s="24">
        <f>D177+D178+D179</f>
        <v>8212.2999999999993</v>
      </c>
      <c r="E176" s="24">
        <f t="shared" ref="E176:F176" si="544">E177+E178+E179</f>
        <v>0</v>
      </c>
      <c r="F176" s="24">
        <f t="shared" si="544"/>
        <v>8212.2999999999993</v>
      </c>
      <c r="G176" s="24">
        <f t="shared" ref="G176:H176" si="545">G177+G178+G179</f>
        <v>0</v>
      </c>
      <c r="H176" s="24">
        <f t="shared" si="545"/>
        <v>8212.2999999999993</v>
      </c>
      <c r="I176" s="24">
        <f>I177+I178+I179</f>
        <v>8529</v>
      </c>
      <c r="J176" s="24">
        <f t="shared" ref="J176" si="546">J177+J178+J179</f>
        <v>0</v>
      </c>
      <c r="K176" s="24">
        <f t="shared" ref="K176:M176" si="547">K177+K178+K179</f>
        <v>8529</v>
      </c>
      <c r="L176" s="24">
        <f t="shared" si="547"/>
        <v>0</v>
      </c>
      <c r="M176" s="24">
        <f t="shared" si="547"/>
        <v>8529</v>
      </c>
      <c r="N176" s="24">
        <f>N177+N178+N179</f>
        <v>9926.7999999999993</v>
      </c>
      <c r="O176" s="24">
        <f t="shared" ref="O176" si="548">O177+O178+O179</f>
        <v>0</v>
      </c>
      <c r="P176" s="24">
        <f t="shared" ref="P176:R176" si="549">P177+P178+P179</f>
        <v>9926.7999999999993</v>
      </c>
      <c r="Q176" s="24">
        <f t="shared" si="549"/>
        <v>0</v>
      </c>
      <c r="R176" s="24">
        <f t="shared" si="549"/>
        <v>9926.7999999999993</v>
      </c>
    </row>
    <row r="177" spans="1:18" ht="47.25" hidden="1" outlineLevel="7" x14ac:dyDescent="0.2">
      <c r="A177" s="26" t="s">
        <v>365</v>
      </c>
      <c r="B177" s="26" t="s">
        <v>4</v>
      </c>
      <c r="C177" s="27" t="s">
        <v>5</v>
      </c>
      <c r="D177" s="31">
        <v>7910.5</v>
      </c>
      <c r="E177" s="28"/>
      <c r="F177" s="28">
        <f>SUM(D177:E177)</f>
        <v>7910.5</v>
      </c>
      <c r="G177" s="28"/>
      <c r="H177" s="28">
        <f t="shared" ref="H177" si="550">SUM(F177:G177)</f>
        <v>7910.5</v>
      </c>
      <c r="I177" s="31">
        <v>8227.2000000000007</v>
      </c>
      <c r="J177" s="28"/>
      <c r="K177" s="28">
        <f>SUM(I177:J177)</f>
        <v>8227.2000000000007</v>
      </c>
      <c r="L177" s="28"/>
      <c r="M177" s="28">
        <f t="shared" ref="M177" si="551">SUM(K177:L177)</f>
        <v>8227.2000000000007</v>
      </c>
      <c r="N177" s="31">
        <v>9625</v>
      </c>
      <c r="O177" s="28"/>
      <c r="P177" s="28">
        <f>SUM(N177:O177)</f>
        <v>9625</v>
      </c>
      <c r="Q177" s="28"/>
      <c r="R177" s="28">
        <f t="shared" ref="R177" si="552">SUM(P177:Q177)</f>
        <v>9625</v>
      </c>
    </row>
    <row r="178" spans="1:18" ht="31.5" hidden="1" outlineLevel="7" x14ac:dyDescent="0.2">
      <c r="A178" s="26" t="s">
        <v>365</v>
      </c>
      <c r="B178" s="26" t="s">
        <v>7</v>
      </c>
      <c r="C178" s="27" t="s">
        <v>8</v>
      </c>
      <c r="D178" s="31">
        <v>301.5</v>
      </c>
      <c r="E178" s="28"/>
      <c r="F178" s="28">
        <f>SUM(D178:E178)</f>
        <v>301.5</v>
      </c>
      <c r="G178" s="28"/>
      <c r="H178" s="28">
        <f t="shared" ref="H178" si="553">SUM(F178:G178)</f>
        <v>301.5</v>
      </c>
      <c r="I178" s="31">
        <v>301.5</v>
      </c>
      <c r="J178" s="28"/>
      <c r="K178" s="28">
        <f>SUM(I178:J178)</f>
        <v>301.5</v>
      </c>
      <c r="L178" s="28"/>
      <c r="M178" s="28">
        <f t="shared" ref="M178:M179" si="554">SUM(K178:L178)</f>
        <v>301.5</v>
      </c>
      <c r="N178" s="31">
        <v>301.5</v>
      </c>
      <c r="O178" s="28"/>
      <c r="P178" s="28">
        <f>SUM(N178:O178)</f>
        <v>301.5</v>
      </c>
      <c r="Q178" s="28"/>
      <c r="R178" s="28">
        <f t="shared" ref="R178:R179" si="555">SUM(P178:Q178)</f>
        <v>301.5</v>
      </c>
    </row>
    <row r="179" spans="1:18" ht="15.75" hidden="1" outlineLevel="7" x14ac:dyDescent="0.2">
      <c r="A179" s="26" t="s">
        <v>365</v>
      </c>
      <c r="B179" s="26" t="s">
        <v>15</v>
      </c>
      <c r="C179" s="27" t="s">
        <v>16</v>
      </c>
      <c r="D179" s="31">
        <v>0.3</v>
      </c>
      <c r="E179" s="28"/>
      <c r="F179" s="28">
        <f>SUM(D179:E179)</f>
        <v>0.3</v>
      </c>
      <c r="G179" s="28"/>
      <c r="H179" s="28">
        <f t="shared" ref="H179" si="556">SUM(F179:G179)</f>
        <v>0.3</v>
      </c>
      <c r="I179" s="31">
        <v>0.3</v>
      </c>
      <c r="J179" s="28"/>
      <c r="K179" s="28">
        <f>SUM(I179:J179)</f>
        <v>0.3</v>
      </c>
      <c r="L179" s="28"/>
      <c r="M179" s="28">
        <f t="shared" si="554"/>
        <v>0.3</v>
      </c>
      <c r="N179" s="31">
        <v>0.3</v>
      </c>
      <c r="O179" s="28"/>
      <c r="P179" s="28">
        <f>SUM(N179:O179)</f>
        <v>0.3</v>
      </c>
      <c r="Q179" s="28"/>
      <c r="R179" s="28">
        <f t="shared" si="555"/>
        <v>0.3</v>
      </c>
    </row>
    <row r="180" spans="1:18" ht="15.75" outlineLevel="5" collapsed="1" x14ac:dyDescent="0.2">
      <c r="A180" s="22" t="s">
        <v>338</v>
      </c>
      <c r="B180" s="22"/>
      <c r="C180" s="23" t="s">
        <v>315</v>
      </c>
      <c r="D180" s="24">
        <f>D181</f>
        <v>59122.6</v>
      </c>
      <c r="E180" s="24">
        <f t="shared" ref="E180:H180" si="557">E181</f>
        <v>0</v>
      </c>
      <c r="F180" s="24">
        <f t="shared" si="557"/>
        <v>59122.6</v>
      </c>
      <c r="G180" s="24">
        <f t="shared" si="557"/>
        <v>3341.3593900000001</v>
      </c>
      <c r="H180" s="24">
        <f t="shared" si="557"/>
        <v>62463.959389999996</v>
      </c>
      <c r="I180" s="24">
        <f>I181</f>
        <v>59122.6</v>
      </c>
      <c r="J180" s="24">
        <f t="shared" ref="J180" si="558">J181</f>
        <v>0</v>
      </c>
      <c r="K180" s="24">
        <f t="shared" ref="K180:M180" si="559">K181</f>
        <v>59122.6</v>
      </c>
      <c r="L180" s="24">
        <f t="shared" si="559"/>
        <v>0</v>
      </c>
      <c r="M180" s="24">
        <f t="shared" si="559"/>
        <v>59122.6</v>
      </c>
      <c r="N180" s="24">
        <f>N181</f>
        <v>59122.6</v>
      </c>
      <c r="O180" s="24">
        <f t="shared" ref="O180" si="560">O181</f>
        <v>0</v>
      </c>
      <c r="P180" s="24">
        <f t="shared" ref="P180:R180" si="561">P181</f>
        <v>59122.6</v>
      </c>
      <c r="Q180" s="24">
        <f t="shared" si="561"/>
        <v>0</v>
      </c>
      <c r="R180" s="24">
        <f t="shared" si="561"/>
        <v>59122.6</v>
      </c>
    </row>
    <row r="181" spans="1:18" ht="31.5" outlineLevel="7" x14ac:dyDescent="0.2">
      <c r="A181" s="26" t="s">
        <v>338</v>
      </c>
      <c r="B181" s="26" t="s">
        <v>65</v>
      </c>
      <c r="C181" s="27" t="s">
        <v>66</v>
      </c>
      <c r="D181" s="28">
        <v>59122.6</v>
      </c>
      <c r="E181" s="28"/>
      <c r="F181" s="28">
        <f>SUM(D181:E181)</f>
        <v>59122.6</v>
      </c>
      <c r="G181" s="28">
        <f>3341.35939</f>
        <v>3341.3593900000001</v>
      </c>
      <c r="H181" s="28">
        <f t="shared" ref="H181" si="562">SUM(F181:G181)</f>
        <v>62463.959389999996</v>
      </c>
      <c r="I181" s="28">
        <v>59122.6</v>
      </c>
      <c r="J181" s="28"/>
      <c r="K181" s="28">
        <f>SUM(I181:J181)</f>
        <v>59122.6</v>
      </c>
      <c r="L181" s="28"/>
      <c r="M181" s="28">
        <f t="shared" ref="M181" si="563">SUM(K181:L181)</f>
        <v>59122.6</v>
      </c>
      <c r="N181" s="28">
        <v>59122.6</v>
      </c>
      <c r="O181" s="28"/>
      <c r="P181" s="28">
        <f>SUM(N181:O181)</f>
        <v>59122.6</v>
      </c>
      <c r="Q181" s="28"/>
      <c r="R181" s="28">
        <f t="shared" ref="R181" si="564">SUM(P181:Q181)</f>
        <v>59122.6</v>
      </c>
    </row>
    <row r="182" spans="1:18" ht="15.75" hidden="1" outlineLevel="5" x14ac:dyDescent="0.2">
      <c r="A182" s="22" t="s">
        <v>345</v>
      </c>
      <c r="B182" s="22"/>
      <c r="C182" s="23" t="s">
        <v>346</v>
      </c>
      <c r="D182" s="24">
        <f>D183</f>
        <v>9937.5</v>
      </c>
      <c r="E182" s="24">
        <f t="shared" ref="E182:H182" si="565">E183</f>
        <v>0</v>
      </c>
      <c r="F182" s="24">
        <f t="shared" si="565"/>
        <v>9937.5</v>
      </c>
      <c r="G182" s="24">
        <f t="shared" si="565"/>
        <v>0</v>
      </c>
      <c r="H182" s="24">
        <f t="shared" si="565"/>
        <v>9937.5</v>
      </c>
      <c r="I182" s="24">
        <f>I183</f>
        <v>9937.5</v>
      </c>
      <c r="J182" s="24">
        <f t="shared" ref="J182" si="566">J183</f>
        <v>0</v>
      </c>
      <c r="K182" s="24">
        <f t="shared" ref="K182:M182" si="567">K183</f>
        <v>9937.5</v>
      </c>
      <c r="L182" s="24">
        <f t="shared" si="567"/>
        <v>0</v>
      </c>
      <c r="M182" s="24">
        <f t="shared" si="567"/>
        <v>9937.5</v>
      </c>
      <c r="N182" s="24">
        <f>N183</f>
        <v>9937.5</v>
      </c>
      <c r="O182" s="24">
        <f t="shared" ref="O182" si="568">O183</f>
        <v>0</v>
      </c>
      <c r="P182" s="24">
        <f t="shared" ref="P182:R182" si="569">P183</f>
        <v>9937.5</v>
      </c>
      <c r="Q182" s="24">
        <f t="shared" si="569"/>
        <v>0</v>
      </c>
      <c r="R182" s="24">
        <f t="shared" si="569"/>
        <v>9937.5</v>
      </c>
    </row>
    <row r="183" spans="1:18" ht="31.5" hidden="1" outlineLevel="7" x14ac:dyDescent="0.2">
      <c r="A183" s="26" t="s">
        <v>345</v>
      </c>
      <c r="B183" s="26" t="s">
        <v>65</v>
      </c>
      <c r="C183" s="27" t="s">
        <v>66</v>
      </c>
      <c r="D183" s="31">
        <f>11187.5-1250</f>
        <v>9937.5</v>
      </c>
      <c r="E183" s="28"/>
      <c r="F183" s="28">
        <f>SUM(D183:E183)</f>
        <v>9937.5</v>
      </c>
      <c r="G183" s="28"/>
      <c r="H183" s="28">
        <f t="shared" ref="H183" si="570">SUM(F183:G183)</f>
        <v>9937.5</v>
      </c>
      <c r="I183" s="31">
        <f t="shared" ref="I183:N183" si="571">11187.5-1250</f>
        <v>9937.5</v>
      </c>
      <c r="J183" s="28"/>
      <c r="K183" s="28">
        <f>SUM(I183:J183)</f>
        <v>9937.5</v>
      </c>
      <c r="L183" s="28"/>
      <c r="M183" s="28">
        <f t="shared" ref="M183" si="572">SUM(K183:L183)</f>
        <v>9937.5</v>
      </c>
      <c r="N183" s="31">
        <f t="shared" si="571"/>
        <v>9937.5</v>
      </c>
      <c r="O183" s="28"/>
      <c r="P183" s="28">
        <f>SUM(N183:O183)</f>
        <v>9937.5</v>
      </c>
      <c r="Q183" s="28"/>
      <c r="R183" s="28">
        <f t="shared" ref="R183" si="573">SUM(P183:Q183)</f>
        <v>9937.5</v>
      </c>
    </row>
    <row r="184" spans="1:18" ht="15.75" outlineLevel="5" collapsed="1" x14ac:dyDescent="0.2">
      <c r="A184" s="22" t="s">
        <v>351</v>
      </c>
      <c r="B184" s="22"/>
      <c r="C184" s="23" t="s">
        <v>352</v>
      </c>
      <c r="D184" s="24">
        <f>D185</f>
        <v>49305.4</v>
      </c>
      <c r="E184" s="24">
        <f t="shared" ref="E184:H184" si="574">E185</f>
        <v>0</v>
      </c>
      <c r="F184" s="24">
        <f t="shared" si="574"/>
        <v>49305.4</v>
      </c>
      <c r="G184" s="24">
        <f t="shared" si="574"/>
        <v>1607.0319999999999</v>
      </c>
      <c r="H184" s="24">
        <f t="shared" si="574"/>
        <v>50912.432000000001</v>
      </c>
      <c r="I184" s="24">
        <f>I185</f>
        <v>49305.4</v>
      </c>
      <c r="J184" s="24">
        <f t="shared" ref="J184" si="575">J185</f>
        <v>0</v>
      </c>
      <c r="K184" s="24">
        <f t="shared" ref="K184:M184" si="576">K185</f>
        <v>49305.4</v>
      </c>
      <c r="L184" s="24">
        <f t="shared" si="576"/>
        <v>0</v>
      </c>
      <c r="M184" s="24">
        <f t="shared" si="576"/>
        <v>49305.4</v>
      </c>
      <c r="N184" s="24">
        <f>N185</f>
        <v>49305.4</v>
      </c>
      <c r="O184" s="24">
        <f t="shared" ref="O184" si="577">O185</f>
        <v>0</v>
      </c>
      <c r="P184" s="24">
        <f t="shared" ref="P184:R184" si="578">P185</f>
        <v>49305.4</v>
      </c>
      <c r="Q184" s="24">
        <f t="shared" si="578"/>
        <v>0</v>
      </c>
      <c r="R184" s="24">
        <f t="shared" si="578"/>
        <v>49305.4</v>
      </c>
    </row>
    <row r="185" spans="1:18" ht="31.5" outlineLevel="7" x14ac:dyDescent="0.2">
      <c r="A185" s="26" t="s">
        <v>351</v>
      </c>
      <c r="B185" s="26" t="s">
        <v>65</v>
      </c>
      <c r="C185" s="27" t="s">
        <v>66</v>
      </c>
      <c r="D185" s="28">
        <v>49305.4</v>
      </c>
      <c r="E185" s="28"/>
      <c r="F185" s="28">
        <f>SUM(D185:E185)</f>
        <v>49305.4</v>
      </c>
      <c r="G185" s="28">
        <v>1607.0319999999999</v>
      </c>
      <c r="H185" s="28">
        <f t="shared" ref="H185" si="579">SUM(F185:G185)</f>
        <v>50912.432000000001</v>
      </c>
      <c r="I185" s="28">
        <v>49305.4</v>
      </c>
      <c r="J185" s="28"/>
      <c r="K185" s="28">
        <f>SUM(I185:J185)</f>
        <v>49305.4</v>
      </c>
      <c r="L185" s="28"/>
      <c r="M185" s="28">
        <f t="shared" ref="M185" si="580">SUM(K185:L185)</f>
        <v>49305.4</v>
      </c>
      <c r="N185" s="28">
        <v>49305.4</v>
      </c>
      <c r="O185" s="28"/>
      <c r="P185" s="28">
        <f>SUM(N185:O185)</f>
        <v>49305.4</v>
      </c>
      <c r="Q185" s="28"/>
      <c r="R185" s="28">
        <f t="shared" ref="R185" si="581">SUM(P185:Q185)</f>
        <v>49305.4</v>
      </c>
    </row>
    <row r="186" spans="1:18" ht="15.75" outlineLevel="5" x14ac:dyDescent="0.2">
      <c r="A186" s="22" t="s">
        <v>353</v>
      </c>
      <c r="B186" s="22"/>
      <c r="C186" s="23" t="s">
        <v>354</v>
      </c>
      <c r="D186" s="24">
        <f>D187</f>
        <v>29655.4</v>
      </c>
      <c r="E186" s="24">
        <f t="shared" ref="E186:H186" si="582">E187</f>
        <v>0</v>
      </c>
      <c r="F186" s="24">
        <f t="shared" si="582"/>
        <v>29655.4</v>
      </c>
      <c r="G186" s="24">
        <f t="shared" si="582"/>
        <v>776.76067999999998</v>
      </c>
      <c r="H186" s="24">
        <f t="shared" si="582"/>
        <v>30432.160680000001</v>
      </c>
      <c r="I186" s="24">
        <f>I187</f>
        <v>29655.4</v>
      </c>
      <c r="J186" s="24">
        <f t="shared" ref="J186" si="583">J187</f>
        <v>0</v>
      </c>
      <c r="K186" s="24">
        <f t="shared" ref="K186:M186" si="584">K187</f>
        <v>29655.4</v>
      </c>
      <c r="L186" s="24">
        <f t="shared" si="584"/>
        <v>0</v>
      </c>
      <c r="M186" s="24">
        <f t="shared" si="584"/>
        <v>29655.4</v>
      </c>
      <c r="N186" s="24">
        <f>N187</f>
        <v>29655.4</v>
      </c>
      <c r="O186" s="24">
        <f t="shared" ref="O186" si="585">O187</f>
        <v>0</v>
      </c>
      <c r="P186" s="24">
        <f t="shared" ref="P186:R186" si="586">P187</f>
        <v>29655.4</v>
      </c>
      <c r="Q186" s="24">
        <f t="shared" si="586"/>
        <v>0</v>
      </c>
      <c r="R186" s="24">
        <f t="shared" si="586"/>
        <v>29655.4</v>
      </c>
    </row>
    <row r="187" spans="1:18" ht="31.5" outlineLevel="7" x14ac:dyDescent="0.2">
      <c r="A187" s="26" t="s">
        <v>353</v>
      </c>
      <c r="B187" s="26" t="s">
        <v>65</v>
      </c>
      <c r="C187" s="27" t="s">
        <v>66</v>
      </c>
      <c r="D187" s="28">
        <v>29655.4</v>
      </c>
      <c r="E187" s="28"/>
      <c r="F187" s="28">
        <f>SUM(D187:E187)</f>
        <v>29655.4</v>
      </c>
      <c r="G187" s="28">
        <v>776.76067999999998</v>
      </c>
      <c r="H187" s="28">
        <f t="shared" ref="H187" si="587">SUM(F187:G187)</f>
        <v>30432.160680000001</v>
      </c>
      <c r="I187" s="28">
        <v>29655.4</v>
      </c>
      <c r="J187" s="28"/>
      <c r="K187" s="28">
        <f>SUM(I187:J187)</f>
        <v>29655.4</v>
      </c>
      <c r="L187" s="28"/>
      <c r="M187" s="28">
        <f t="shared" ref="M187" si="588">SUM(K187:L187)</f>
        <v>29655.4</v>
      </c>
      <c r="N187" s="28">
        <v>29655.4</v>
      </c>
      <c r="O187" s="28"/>
      <c r="P187" s="28">
        <f>SUM(N187:O187)</f>
        <v>29655.4</v>
      </c>
      <c r="Q187" s="28"/>
      <c r="R187" s="28">
        <f t="shared" ref="R187" si="589">SUM(P187:Q187)</f>
        <v>29655.4</v>
      </c>
    </row>
    <row r="188" spans="1:18" ht="31.5" outlineLevel="5" x14ac:dyDescent="0.2">
      <c r="A188" s="22" t="s">
        <v>355</v>
      </c>
      <c r="B188" s="22"/>
      <c r="C188" s="23" t="s">
        <v>356</v>
      </c>
      <c r="D188" s="24">
        <f>D189</f>
        <v>48354.9</v>
      </c>
      <c r="E188" s="24">
        <f t="shared" ref="E188:H188" si="590">E189</f>
        <v>0</v>
      </c>
      <c r="F188" s="24">
        <f t="shared" si="590"/>
        <v>48354.9</v>
      </c>
      <c r="G188" s="24">
        <f t="shared" si="590"/>
        <v>1500</v>
      </c>
      <c r="H188" s="24">
        <f t="shared" si="590"/>
        <v>49854.9</v>
      </c>
      <c r="I188" s="24">
        <f>I189</f>
        <v>48354.9</v>
      </c>
      <c r="J188" s="24">
        <f t="shared" ref="J188" si="591">J189</f>
        <v>0</v>
      </c>
      <c r="K188" s="24">
        <f t="shared" ref="K188:M188" si="592">K189</f>
        <v>48354.9</v>
      </c>
      <c r="L188" s="24">
        <f t="shared" si="592"/>
        <v>0</v>
      </c>
      <c r="M188" s="24">
        <f t="shared" si="592"/>
        <v>48354.9</v>
      </c>
      <c r="N188" s="24">
        <f>N189</f>
        <v>48354.9</v>
      </c>
      <c r="O188" s="24">
        <f t="shared" ref="O188" si="593">O189</f>
        <v>0</v>
      </c>
      <c r="P188" s="24">
        <f t="shared" ref="P188:R188" si="594">P189</f>
        <v>48354.9</v>
      </c>
      <c r="Q188" s="24">
        <f t="shared" si="594"/>
        <v>0</v>
      </c>
      <c r="R188" s="24">
        <f t="shared" si="594"/>
        <v>48354.9</v>
      </c>
    </row>
    <row r="189" spans="1:18" ht="31.5" outlineLevel="7" x14ac:dyDescent="0.2">
      <c r="A189" s="26" t="s">
        <v>355</v>
      </c>
      <c r="B189" s="26" t="s">
        <v>65</v>
      </c>
      <c r="C189" s="27" t="s">
        <v>66</v>
      </c>
      <c r="D189" s="31">
        <f>48347.4+7.5</f>
        <v>48354.9</v>
      </c>
      <c r="E189" s="28"/>
      <c r="F189" s="28">
        <f>SUM(D189:E189)</f>
        <v>48354.9</v>
      </c>
      <c r="G189" s="28">
        <v>1500</v>
      </c>
      <c r="H189" s="28">
        <f t="shared" ref="H189" si="595">SUM(F189:G189)</f>
        <v>49854.9</v>
      </c>
      <c r="I189" s="31">
        <f t="shared" ref="I189:N189" si="596">48347.4+7.5</f>
        <v>48354.9</v>
      </c>
      <c r="J189" s="28"/>
      <c r="K189" s="28">
        <f>SUM(I189:J189)</f>
        <v>48354.9</v>
      </c>
      <c r="L189" s="28"/>
      <c r="M189" s="28">
        <f t="shared" ref="M189" si="597">SUM(K189:L189)</f>
        <v>48354.9</v>
      </c>
      <c r="N189" s="31">
        <f t="shared" si="596"/>
        <v>48354.9</v>
      </c>
      <c r="O189" s="28"/>
      <c r="P189" s="28">
        <f>SUM(N189:O189)</f>
        <v>48354.9</v>
      </c>
      <c r="Q189" s="28"/>
      <c r="R189" s="28">
        <f t="shared" ref="R189" si="598">SUM(P189:Q189)</f>
        <v>48354.9</v>
      </c>
    </row>
    <row r="190" spans="1:18" ht="15.75" hidden="1" outlineLevel="5" x14ac:dyDescent="0.2">
      <c r="A190" s="22" t="s">
        <v>366</v>
      </c>
      <c r="B190" s="22"/>
      <c r="C190" s="23" t="s">
        <v>367</v>
      </c>
      <c r="D190" s="24">
        <f>D191</f>
        <v>14246.4</v>
      </c>
      <c r="E190" s="24">
        <f t="shared" ref="E190:H190" si="599">E191</f>
        <v>0</v>
      </c>
      <c r="F190" s="24">
        <f t="shared" si="599"/>
        <v>14246.4</v>
      </c>
      <c r="G190" s="24">
        <f t="shared" si="599"/>
        <v>0</v>
      </c>
      <c r="H190" s="24">
        <f t="shared" si="599"/>
        <v>14246.4</v>
      </c>
      <c r="I190" s="24">
        <f>I191</f>
        <v>14246.4</v>
      </c>
      <c r="J190" s="24">
        <f t="shared" ref="J190" si="600">J191</f>
        <v>0</v>
      </c>
      <c r="K190" s="24">
        <f t="shared" ref="K190:M190" si="601">K191</f>
        <v>14246.4</v>
      </c>
      <c r="L190" s="24">
        <f t="shared" si="601"/>
        <v>0</v>
      </c>
      <c r="M190" s="24">
        <f t="shared" si="601"/>
        <v>14246.4</v>
      </c>
      <c r="N190" s="24">
        <f>N191</f>
        <v>14246.4</v>
      </c>
      <c r="O190" s="24">
        <f t="shared" ref="O190" si="602">O191</f>
        <v>0</v>
      </c>
      <c r="P190" s="24">
        <f t="shared" ref="P190:R190" si="603">P191</f>
        <v>14246.4</v>
      </c>
      <c r="Q190" s="24">
        <f t="shared" si="603"/>
        <v>0</v>
      </c>
      <c r="R190" s="24">
        <f t="shared" si="603"/>
        <v>14246.4</v>
      </c>
    </row>
    <row r="191" spans="1:18" ht="31.5" hidden="1" outlineLevel="7" x14ac:dyDescent="0.2">
      <c r="A191" s="26" t="s">
        <v>366</v>
      </c>
      <c r="B191" s="26" t="s">
        <v>65</v>
      </c>
      <c r="C191" s="27" t="s">
        <v>66</v>
      </c>
      <c r="D191" s="28">
        <v>14246.4</v>
      </c>
      <c r="E191" s="28"/>
      <c r="F191" s="28">
        <f>SUM(D191:E191)</f>
        <v>14246.4</v>
      </c>
      <c r="G191" s="28"/>
      <c r="H191" s="28">
        <f t="shared" ref="H191" si="604">SUM(F191:G191)</f>
        <v>14246.4</v>
      </c>
      <c r="I191" s="28">
        <v>14246.4</v>
      </c>
      <c r="J191" s="28"/>
      <c r="K191" s="28">
        <f>SUM(I191:J191)</f>
        <v>14246.4</v>
      </c>
      <c r="L191" s="28"/>
      <c r="M191" s="28">
        <f t="shared" ref="M191" si="605">SUM(K191:L191)</f>
        <v>14246.4</v>
      </c>
      <c r="N191" s="28">
        <v>14246.4</v>
      </c>
      <c r="O191" s="28"/>
      <c r="P191" s="28">
        <f>SUM(N191:O191)</f>
        <v>14246.4</v>
      </c>
      <c r="Q191" s="28"/>
      <c r="R191" s="28">
        <f t="shared" ref="R191" si="606">SUM(P191:Q191)</f>
        <v>14246.4</v>
      </c>
    </row>
    <row r="192" spans="1:18" ht="33" hidden="1" customHeight="1" outlineLevel="5" x14ac:dyDescent="0.2">
      <c r="A192" s="22" t="s">
        <v>357</v>
      </c>
      <c r="B192" s="22"/>
      <c r="C192" s="23" t="s">
        <v>358</v>
      </c>
      <c r="D192" s="24">
        <f>D193</f>
        <v>50</v>
      </c>
      <c r="E192" s="24">
        <f t="shared" ref="E192:H192" si="607">E193</f>
        <v>0</v>
      </c>
      <c r="F192" s="24">
        <f t="shared" si="607"/>
        <v>50</v>
      </c>
      <c r="G192" s="24">
        <f t="shared" si="607"/>
        <v>0</v>
      </c>
      <c r="H192" s="24">
        <f t="shared" si="607"/>
        <v>50</v>
      </c>
      <c r="I192" s="24">
        <f>I193</f>
        <v>50</v>
      </c>
      <c r="J192" s="24">
        <f t="shared" ref="J192" si="608">J193</f>
        <v>0</v>
      </c>
      <c r="K192" s="24">
        <f t="shared" ref="K192:M192" si="609">K193</f>
        <v>50</v>
      </c>
      <c r="L192" s="24">
        <f t="shared" si="609"/>
        <v>0</v>
      </c>
      <c r="M192" s="24">
        <f t="shared" si="609"/>
        <v>50</v>
      </c>
      <c r="N192" s="24">
        <f>N193</f>
        <v>50</v>
      </c>
      <c r="O192" s="24">
        <f t="shared" ref="O192" si="610">O193</f>
        <v>0</v>
      </c>
      <c r="P192" s="24">
        <f t="shared" ref="P192:R192" si="611">P193</f>
        <v>50</v>
      </c>
      <c r="Q192" s="24">
        <f t="shared" si="611"/>
        <v>0</v>
      </c>
      <c r="R192" s="24">
        <f t="shared" si="611"/>
        <v>50</v>
      </c>
    </row>
    <row r="193" spans="1:18" ht="31.5" hidden="1" outlineLevel="7" x14ac:dyDescent="0.2">
      <c r="A193" s="26" t="s">
        <v>357</v>
      </c>
      <c r="B193" s="26" t="s">
        <v>65</v>
      </c>
      <c r="C193" s="27" t="s">
        <v>66</v>
      </c>
      <c r="D193" s="28">
        <v>50</v>
      </c>
      <c r="E193" s="28"/>
      <c r="F193" s="28">
        <f>SUM(D193:E193)</f>
        <v>50</v>
      </c>
      <c r="G193" s="28"/>
      <c r="H193" s="28">
        <f t="shared" ref="H193" si="612">SUM(F193:G193)</f>
        <v>50</v>
      </c>
      <c r="I193" s="28">
        <v>50</v>
      </c>
      <c r="J193" s="28"/>
      <c r="K193" s="28">
        <f>SUM(I193:J193)</f>
        <v>50</v>
      </c>
      <c r="L193" s="28"/>
      <c r="M193" s="28">
        <f t="shared" ref="M193" si="613">SUM(K193:L193)</f>
        <v>50</v>
      </c>
      <c r="N193" s="28">
        <v>50</v>
      </c>
      <c r="O193" s="28"/>
      <c r="P193" s="28">
        <f>SUM(N193:O193)</f>
        <v>50</v>
      </c>
      <c r="Q193" s="28"/>
      <c r="R193" s="28">
        <f t="shared" ref="R193" si="614">SUM(P193:Q193)</f>
        <v>50</v>
      </c>
    </row>
    <row r="194" spans="1:18" ht="47.25" hidden="1" outlineLevel="5" x14ac:dyDescent="0.2">
      <c r="A194" s="22" t="s">
        <v>359</v>
      </c>
      <c r="B194" s="22"/>
      <c r="C194" s="23" t="s">
        <v>360</v>
      </c>
      <c r="D194" s="24">
        <f>D195</f>
        <v>385</v>
      </c>
      <c r="E194" s="24">
        <f t="shared" ref="E194:H194" si="615">E195</f>
        <v>0</v>
      </c>
      <c r="F194" s="24">
        <f t="shared" si="615"/>
        <v>385</v>
      </c>
      <c r="G194" s="24">
        <f t="shared" si="615"/>
        <v>0</v>
      </c>
      <c r="H194" s="24">
        <f t="shared" si="615"/>
        <v>385</v>
      </c>
      <c r="I194" s="24">
        <f>I195</f>
        <v>385</v>
      </c>
      <c r="J194" s="24">
        <f t="shared" ref="J194" si="616">J195</f>
        <v>0</v>
      </c>
      <c r="K194" s="24">
        <f t="shared" ref="K194:M194" si="617">K195</f>
        <v>385</v>
      </c>
      <c r="L194" s="24">
        <f t="shared" si="617"/>
        <v>0</v>
      </c>
      <c r="M194" s="24">
        <f t="shared" si="617"/>
        <v>385</v>
      </c>
      <c r="N194" s="24">
        <f>N195</f>
        <v>385</v>
      </c>
      <c r="O194" s="24">
        <f t="shared" ref="O194" si="618">O195</f>
        <v>0</v>
      </c>
      <c r="P194" s="24">
        <f t="shared" ref="P194:R194" si="619">P195</f>
        <v>385</v>
      </c>
      <c r="Q194" s="24">
        <f t="shared" si="619"/>
        <v>0</v>
      </c>
      <c r="R194" s="24">
        <f t="shared" si="619"/>
        <v>385</v>
      </c>
    </row>
    <row r="195" spans="1:18" ht="31.5" hidden="1" outlineLevel="7" x14ac:dyDescent="0.2">
      <c r="A195" s="26" t="s">
        <v>359</v>
      </c>
      <c r="B195" s="26" t="s">
        <v>65</v>
      </c>
      <c r="C195" s="27" t="s">
        <v>66</v>
      </c>
      <c r="D195" s="28">
        <v>385</v>
      </c>
      <c r="E195" s="28"/>
      <c r="F195" s="28">
        <f>SUM(D195:E195)</f>
        <v>385</v>
      </c>
      <c r="G195" s="28"/>
      <c r="H195" s="28">
        <f t="shared" ref="H195" si="620">SUM(F195:G195)</f>
        <v>385</v>
      </c>
      <c r="I195" s="28">
        <v>385</v>
      </c>
      <c r="J195" s="28"/>
      <c r="K195" s="28">
        <f>SUM(I195:J195)</f>
        <v>385</v>
      </c>
      <c r="L195" s="28"/>
      <c r="M195" s="28">
        <f t="shared" ref="M195" si="621">SUM(K195:L195)</f>
        <v>385</v>
      </c>
      <c r="N195" s="28">
        <v>385</v>
      </c>
      <c r="O195" s="28"/>
      <c r="P195" s="28">
        <f>SUM(N195:O195)</f>
        <v>385</v>
      </c>
      <c r="Q195" s="28"/>
      <c r="R195" s="28">
        <f t="shared" ref="R195" si="622">SUM(P195:Q195)</f>
        <v>385</v>
      </c>
    </row>
    <row r="196" spans="1:18" ht="31.5" hidden="1" outlineLevel="7" x14ac:dyDescent="0.2">
      <c r="A196" s="22" t="s">
        <v>632</v>
      </c>
      <c r="B196" s="22"/>
      <c r="C196" s="23" t="s">
        <v>633</v>
      </c>
      <c r="D196" s="28"/>
      <c r="E196" s="28"/>
      <c r="F196" s="28"/>
      <c r="G196" s="28"/>
      <c r="H196" s="28"/>
      <c r="I196" s="30">
        <f t="shared" ref="I196:M196" si="623">I197</f>
        <v>165</v>
      </c>
      <c r="J196" s="30">
        <f t="shared" si="623"/>
        <v>0</v>
      </c>
      <c r="K196" s="30">
        <f t="shared" si="623"/>
        <v>165</v>
      </c>
      <c r="L196" s="30">
        <f t="shared" si="623"/>
        <v>0</v>
      </c>
      <c r="M196" s="30">
        <f t="shared" si="623"/>
        <v>165</v>
      </c>
      <c r="N196" s="30"/>
      <c r="O196" s="28"/>
      <c r="P196" s="28"/>
      <c r="Q196" s="30">
        <f t="shared" ref="Q196:R196" si="624">Q197</f>
        <v>0</v>
      </c>
      <c r="R196" s="30">
        <f t="shared" si="624"/>
        <v>0</v>
      </c>
    </row>
    <row r="197" spans="1:18" ht="31.5" hidden="1" outlineLevel="7" x14ac:dyDescent="0.2">
      <c r="A197" s="26" t="s">
        <v>632</v>
      </c>
      <c r="B197" s="26" t="s">
        <v>65</v>
      </c>
      <c r="C197" s="27" t="s">
        <v>66</v>
      </c>
      <c r="D197" s="28"/>
      <c r="E197" s="28"/>
      <c r="F197" s="28"/>
      <c r="G197" s="28"/>
      <c r="H197" s="28"/>
      <c r="I197" s="28">
        <v>165</v>
      </c>
      <c r="J197" s="28"/>
      <c r="K197" s="28">
        <f>SUM(I197:J197)</f>
        <v>165</v>
      </c>
      <c r="L197" s="28"/>
      <c r="M197" s="28">
        <f t="shared" ref="M197" si="625">SUM(K197:L197)</f>
        <v>165</v>
      </c>
      <c r="N197" s="28"/>
      <c r="O197" s="28"/>
      <c r="P197" s="28"/>
      <c r="Q197" s="28"/>
      <c r="R197" s="28">
        <f t="shared" ref="R197" si="626">SUM(P197:Q197)</f>
        <v>0</v>
      </c>
    </row>
    <row r="198" spans="1:18" ht="47.25" outlineLevel="2" collapsed="1" x14ac:dyDescent="0.2">
      <c r="A198" s="22" t="s">
        <v>49</v>
      </c>
      <c r="B198" s="22"/>
      <c r="C198" s="23" t="s">
        <v>50</v>
      </c>
      <c r="D198" s="24">
        <f t="shared" ref="D198:R198" si="627">D199+D230+D246+D257</f>
        <v>68854.100000000006</v>
      </c>
      <c r="E198" s="24">
        <f t="shared" ref="E198:F198" si="628">E199+E230+E246+E257</f>
        <v>7.9</v>
      </c>
      <c r="F198" s="24">
        <f t="shared" si="628"/>
        <v>68862</v>
      </c>
      <c r="G198" s="24">
        <f t="shared" ref="G198:H198" si="629">G199+G230+G246+G257</f>
        <v>3865.8329400000002</v>
      </c>
      <c r="H198" s="24">
        <f t="shared" si="629"/>
        <v>72727.832940000008</v>
      </c>
      <c r="I198" s="24">
        <f t="shared" si="627"/>
        <v>69933.200000000012</v>
      </c>
      <c r="J198" s="24">
        <f t="shared" ref="J198:M198" si="630">J199+J230+J246+J257</f>
        <v>7.9</v>
      </c>
      <c r="K198" s="24">
        <f t="shared" si="630"/>
        <v>69941.100000000006</v>
      </c>
      <c r="L198" s="24">
        <f t="shared" si="630"/>
        <v>0</v>
      </c>
      <c r="M198" s="24">
        <f t="shared" si="630"/>
        <v>69941.100000000006</v>
      </c>
      <c r="N198" s="24">
        <f t="shared" si="627"/>
        <v>74683.100000000006</v>
      </c>
      <c r="O198" s="24">
        <f t="shared" si="627"/>
        <v>7.9</v>
      </c>
      <c r="P198" s="24">
        <f t="shared" si="627"/>
        <v>74691</v>
      </c>
      <c r="Q198" s="24">
        <f t="shared" si="627"/>
        <v>0</v>
      </c>
      <c r="R198" s="24">
        <f t="shared" si="627"/>
        <v>74691</v>
      </c>
    </row>
    <row r="199" spans="1:18" ht="31.5" outlineLevel="3" x14ac:dyDescent="0.2">
      <c r="A199" s="22" t="s">
        <v>51</v>
      </c>
      <c r="B199" s="22"/>
      <c r="C199" s="23" t="s">
        <v>52</v>
      </c>
      <c r="D199" s="24">
        <f>D200+D217+D221+D227+D224</f>
        <v>7630.5999999999995</v>
      </c>
      <c r="E199" s="24">
        <f t="shared" ref="E199:F199" si="631">E200+E217+E221+E227+E224</f>
        <v>7.9</v>
      </c>
      <c r="F199" s="24">
        <f t="shared" si="631"/>
        <v>7638.5</v>
      </c>
      <c r="G199" s="24">
        <f t="shared" ref="G199:H199" si="632">G200+G217+G221+G227+G224</f>
        <v>320.79999999999995</v>
      </c>
      <c r="H199" s="24">
        <f t="shared" si="632"/>
        <v>7959.2999999999993</v>
      </c>
      <c r="I199" s="24">
        <f t="shared" ref="I199:N199" si="633">I200+I217+I221+I227+I224</f>
        <v>7633.5999999999995</v>
      </c>
      <c r="J199" s="24">
        <f t="shared" ref="J199" si="634">J200+J217+J221+J227+J224</f>
        <v>7.9</v>
      </c>
      <c r="K199" s="24">
        <f t="shared" ref="K199:M199" si="635">K200+K217+K221+K227+K224</f>
        <v>7641.5</v>
      </c>
      <c r="L199" s="24">
        <f t="shared" si="635"/>
        <v>0</v>
      </c>
      <c r="M199" s="24">
        <f t="shared" si="635"/>
        <v>7641.5</v>
      </c>
      <c r="N199" s="24">
        <f t="shared" si="633"/>
        <v>7633.5999999999995</v>
      </c>
      <c r="O199" s="24">
        <f t="shared" ref="O199" si="636">O200+O217+O221+O227+O224</f>
        <v>7.9</v>
      </c>
      <c r="P199" s="24">
        <f t="shared" ref="P199:R199" si="637">P200+P217+P221+P227+P224</f>
        <v>7641.5</v>
      </c>
      <c r="Q199" s="24">
        <f t="shared" si="637"/>
        <v>0</v>
      </c>
      <c r="R199" s="24">
        <f t="shared" si="637"/>
        <v>7641.5</v>
      </c>
    </row>
    <row r="200" spans="1:18" ht="31.5" outlineLevel="4" x14ac:dyDescent="0.2">
      <c r="A200" s="22" t="s">
        <v>111</v>
      </c>
      <c r="B200" s="22"/>
      <c r="C200" s="23" t="s">
        <v>112</v>
      </c>
      <c r="D200" s="24">
        <f>D201+D204+D207+D209+D211+D213+D215</f>
        <v>6257.9</v>
      </c>
      <c r="E200" s="24">
        <f t="shared" ref="E200:F200" si="638">E201+E204+E207+E209+E211+E213+E215</f>
        <v>7.9</v>
      </c>
      <c r="F200" s="24">
        <f t="shared" si="638"/>
        <v>6265.8</v>
      </c>
      <c r="G200" s="24">
        <f t="shared" ref="G200:H200" si="639">G201+G204+G207+G209+G211+G213+G215</f>
        <v>320.79999999999995</v>
      </c>
      <c r="H200" s="24">
        <f t="shared" si="639"/>
        <v>6586.5999999999995</v>
      </c>
      <c r="I200" s="24">
        <f>I201+I204+I207+I209+I211+I213+I215</f>
        <v>6260.9</v>
      </c>
      <c r="J200" s="24">
        <f t="shared" ref="J200" si="640">J201+J204+J207+J209+J211+J213+J215</f>
        <v>7.9</v>
      </c>
      <c r="K200" s="24">
        <f t="shared" ref="K200:M200" si="641">K201+K204+K207+K209+K211+K213+K215</f>
        <v>6268.8</v>
      </c>
      <c r="L200" s="24">
        <f t="shared" si="641"/>
        <v>0</v>
      </c>
      <c r="M200" s="24">
        <f t="shared" si="641"/>
        <v>6268.8</v>
      </c>
      <c r="N200" s="24">
        <f>N201+N204+N207+N209+N211+N213+N215</f>
        <v>6260.9</v>
      </c>
      <c r="O200" s="24">
        <f t="shared" ref="O200" si="642">O201+O204+O207+O209+O211+O213+O215</f>
        <v>7.9</v>
      </c>
      <c r="P200" s="24">
        <f t="shared" ref="P200:R200" si="643">P201+P204+P207+P209+P211+P213+P215</f>
        <v>6268.8</v>
      </c>
      <c r="Q200" s="24">
        <f t="shared" si="643"/>
        <v>0</v>
      </c>
      <c r="R200" s="24">
        <f t="shared" si="643"/>
        <v>6268.8</v>
      </c>
    </row>
    <row r="201" spans="1:18" ht="31.5" outlineLevel="5" x14ac:dyDescent="0.2">
      <c r="A201" s="22" t="s">
        <v>113</v>
      </c>
      <c r="B201" s="22"/>
      <c r="C201" s="23" t="s">
        <v>114</v>
      </c>
      <c r="D201" s="24">
        <f>D202+D203</f>
        <v>3231.4</v>
      </c>
      <c r="E201" s="24">
        <f t="shared" ref="E201:F201" si="644">E202+E203</f>
        <v>0</v>
      </c>
      <c r="F201" s="24">
        <f t="shared" si="644"/>
        <v>3231.4</v>
      </c>
      <c r="G201" s="24">
        <f t="shared" ref="G201:H201" si="645">G202+G203</f>
        <v>320.79999999999995</v>
      </c>
      <c r="H201" s="24">
        <f t="shared" si="645"/>
        <v>3552.2</v>
      </c>
      <c r="I201" s="24">
        <f t="shared" ref="I201:N201" si="646">I202+I203</f>
        <v>3231.4</v>
      </c>
      <c r="J201" s="24">
        <f t="shared" ref="J201" si="647">J202+J203</f>
        <v>0</v>
      </c>
      <c r="K201" s="24">
        <f t="shared" ref="K201:M201" si="648">K202+K203</f>
        <v>3231.4</v>
      </c>
      <c r="L201" s="24">
        <f t="shared" si="648"/>
        <v>0</v>
      </c>
      <c r="M201" s="24">
        <f t="shared" si="648"/>
        <v>3231.4</v>
      </c>
      <c r="N201" s="24">
        <f t="shared" si="646"/>
        <v>3231.4</v>
      </c>
      <c r="O201" s="24">
        <f t="shared" ref="O201" si="649">O202+O203</f>
        <v>0</v>
      </c>
      <c r="P201" s="24">
        <f t="shared" ref="P201:R201" si="650">P202+P203</f>
        <v>3231.4</v>
      </c>
      <c r="Q201" s="24">
        <f t="shared" si="650"/>
        <v>0</v>
      </c>
      <c r="R201" s="24">
        <f t="shared" si="650"/>
        <v>3231.4</v>
      </c>
    </row>
    <row r="202" spans="1:18" ht="31.5" outlineLevel="7" x14ac:dyDescent="0.2">
      <c r="A202" s="26" t="s">
        <v>113</v>
      </c>
      <c r="B202" s="26" t="s">
        <v>7</v>
      </c>
      <c r="C202" s="27" t="s">
        <v>8</v>
      </c>
      <c r="D202" s="28">
        <f>1871.4+159.6</f>
        <v>2031</v>
      </c>
      <c r="E202" s="28">
        <v>1200.4000000000001</v>
      </c>
      <c r="F202" s="28">
        <f t="shared" ref="F202:F203" si="651">SUM(D202:E202)</f>
        <v>3231.4</v>
      </c>
      <c r="G202" s="28">
        <f>60.4+260.4</f>
        <v>320.79999999999995</v>
      </c>
      <c r="H202" s="28">
        <f t="shared" ref="H202:H203" si="652">SUM(F202:G202)</f>
        <v>3552.2</v>
      </c>
      <c r="I202" s="28">
        <f t="shared" ref="I202:N202" si="653">1871.4+159.6</f>
        <v>2031</v>
      </c>
      <c r="J202" s="28">
        <v>1200.4000000000001</v>
      </c>
      <c r="K202" s="28">
        <f t="shared" ref="K202:K203" si="654">SUM(I202:J202)</f>
        <v>3231.4</v>
      </c>
      <c r="L202" s="28"/>
      <c r="M202" s="28">
        <f t="shared" ref="M202:M203" si="655">SUM(K202:L202)</f>
        <v>3231.4</v>
      </c>
      <c r="N202" s="28">
        <f t="shared" si="653"/>
        <v>2031</v>
      </c>
      <c r="O202" s="28">
        <v>1200.4000000000001</v>
      </c>
      <c r="P202" s="28">
        <f t="shared" ref="P202:P203" si="656">SUM(N202:O202)</f>
        <v>3231.4</v>
      </c>
      <c r="Q202" s="28"/>
      <c r="R202" s="28">
        <f t="shared" ref="R202:R203" si="657">SUM(P202:Q202)</f>
        <v>3231.4</v>
      </c>
    </row>
    <row r="203" spans="1:18" ht="31.5" hidden="1" outlineLevel="7" x14ac:dyDescent="0.2">
      <c r="A203" s="26" t="s">
        <v>113</v>
      </c>
      <c r="B203" s="26" t="s">
        <v>65</v>
      </c>
      <c r="C203" s="27" t="s">
        <v>66</v>
      </c>
      <c r="D203" s="28">
        <v>1200.4000000000001</v>
      </c>
      <c r="E203" s="28">
        <v>-1200.4000000000001</v>
      </c>
      <c r="F203" s="28">
        <f t="shared" si="651"/>
        <v>0</v>
      </c>
      <c r="G203" s="28"/>
      <c r="H203" s="28">
        <f t="shared" si="652"/>
        <v>0</v>
      </c>
      <c r="I203" s="28">
        <v>1200.4000000000001</v>
      </c>
      <c r="J203" s="28">
        <v>-1200.4000000000001</v>
      </c>
      <c r="K203" s="28">
        <f t="shared" si="654"/>
        <v>0</v>
      </c>
      <c r="L203" s="28"/>
      <c r="M203" s="28">
        <f t="shared" si="655"/>
        <v>0</v>
      </c>
      <c r="N203" s="28">
        <v>1200.4000000000001</v>
      </c>
      <c r="O203" s="28">
        <v>-1200.4000000000001</v>
      </c>
      <c r="P203" s="28">
        <f t="shared" si="656"/>
        <v>0</v>
      </c>
      <c r="Q203" s="28"/>
      <c r="R203" s="28">
        <f t="shared" si="657"/>
        <v>0</v>
      </c>
    </row>
    <row r="204" spans="1:18" ht="23.25" hidden="1" customHeight="1" outlineLevel="5" x14ac:dyDescent="0.2">
      <c r="A204" s="22" t="s">
        <v>326</v>
      </c>
      <c r="B204" s="22"/>
      <c r="C204" s="23" t="s">
        <v>327</v>
      </c>
      <c r="D204" s="24">
        <f>D205+D206</f>
        <v>186.5</v>
      </c>
      <c r="E204" s="24">
        <f t="shared" ref="E204:F204" si="658">E205+E206</f>
        <v>0</v>
      </c>
      <c r="F204" s="24">
        <f t="shared" si="658"/>
        <v>186.5</v>
      </c>
      <c r="G204" s="24">
        <f t="shared" ref="G204:H204" si="659">G205+G206</f>
        <v>0</v>
      </c>
      <c r="H204" s="24">
        <f t="shared" si="659"/>
        <v>186.5</v>
      </c>
      <c r="I204" s="24">
        <f t="shared" ref="I204:N204" si="660">I205+I206</f>
        <v>186.5</v>
      </c>
      <c r="J204" s="24">
        <f t="shared" ref="J204" si="661">J205+J206</f>
        <v>0</v>
      </c>
      <c r="K204" s="24">
        <f t="shared" ref="K204:M204" si="662">K205+K206</f>
        <v>186.5</v>
      </c>
      <c r="L204" s="24">
        <f t="shared" si="662"/>
        <v>0</v>
      </c>
      <c r="M204" s="24">
        <f t="shared" si="662"/>
        <v>186.5</v>
      </c>
      <c r="N204" s="24">
        <f t="shared" si="660"/>
        <v>186.5</v>
      </c>
      <c r="O204" s="24">
        <f t="shared" ref="O204" si="663">O205+O206</f>
        <v>0</v>
      </c>
      <c r="P204" s="24">
        <f t="shared" ref="P204:R204" si="664">P205+P206</f>
        <v>186.5</v>
      </c>
      <c r="Q204" s="24">
        <f t="shared" si="664"/>
        <v>0</v>
      </c>
      <c r="R204" s="24">
        <f t="shared" si="664"/>
        <v>186.5</v>
      </c>
    </row>
    <row r="205" spans="1:18" ht="31.5" hidden="1" outlineLevel="7" x14ac:dyDescent="0.2">
      <c r="A205" s="26" t="s">
        <v>326</v>
      </c>
      <c r="B205" s="26" t="s">
        <v>7</v>
      </c>
      <c r="C205" s="27" t="s">
        <v>8</v>
      </c>
      <c r="D205" s="28">
        <f>50+75</f>
        <v>125</v>
      </c>
      <c r="E205" s="28"/>
      <c r="F205" s="28">
        <f>SUM(D205:E205)</f>
        <v>125</v>
      </c>
      <c r="G205" s="28"/>
      <c r="H205" s="28">
        <f t="shared" ref="H205" si="665">SUM(F205:G205)</f>
        <v>125</v>
      </c>
      <c r="I205" s="28">
        <f t="shared" ref="I205:N205" si="666">50+75</f>
        <v>125</v>
      </c>
      <c r="J205" s="28"/>
      <c r="K205" s="28">
        <f>SUM(I205:J205)</f>
        <v>125</v>
      </c>
      <c r="L205" s="28"/>
      <c r="M205" s="28">
        <f t="shared" ref="M205:M206" si="667">SUM(K205:L205)</f>
        <v>125</v>
      </c>
      <c r="N205" s="28">
        <f t="shared" si="666"/>
        <v>125</v>
      </c>
      <c r="O205" s="28"/>
      <c r="P205" s="28">
        <f>SUM(N205:O205)</f>
        <v>125</v>
      </c>
      <c r="Q205" s="28"/>
      <c r="R205" s="28">
        <f t="shared" ref="R205:R206" si="668">SUM(P205:Q205)</f>
        <v>125</v>
      </c>
    </row>
    <row r="206" spans="1:18" ht="31.5" hidden="1" outlineLevel="7" x14ac:dyDescent="0.2">
      <c r="A206" s="26" t="s">
        <v>326</v>
      </c>
      <c r="B206" s="26" t="s">
        <v>65</v>
      </c>
      <c r="C206" s="27" t="s">
        <v>66</v>
      </c>
      <c r="D206" s="28">
        <v>61.5</v>
      </c>
      <c r="E206" s="28"/>
      <c r="F206" s="28">
        <f>SUM(D206:E206)</f>
        <v>61.5</v>
      </c>
      <c r="G206" s="28"/>
      <c r="H206" s="28">
        <f t="shared" ref="H206" si="669">SUM(F206:G206)</f>
        <v>61.5</v>
      </c>
      <c r="I206" s="28">
        <v>61.5</v>
      </c>
      <c r="J206" s="28"/>
      <c r="K206" s="28">
        <f>SUM(I206:J206)</f>
        <v>61.5</v>
      </c>
      <c r="L206" s="28"/>
      <c r="M206" s="28">
        <f t="shared" si="667"/>
        <v>61.5</v>
      </c>
      <c r="N206" s="28">
        <v>61.5</v>
      </c>
      <c r="O206" s="28"/>
      <c r="P206" s="28">
        <f>SUM(N206:O206)</f>
        <v>61.5</v>
      </c>
      <c r="Q206" s="28"/>
      <c r="R206" s="28">
        <f t="shared" si="668"/>
        <v>61.5</v>
      </c>
    </row>
    <row r="207" spans="1:18" ht="31.5" hidden="1" outlineLevel="5" x14ac:dyDescent="0.2">
      <c r="A207" s="22" t="s">
        <v>194</v>
      </c>
      <c r="B207" s="22"/>
      <c r="C207" s="23" t="s">
        <v>431</v>
      </c>
      <c r="D207" s="24">
        <f>D208</f>
        <v>37.700000000000003</v>
      </c>
      <c r="E207" s="24">
        <f t="shared" ref="E207:H207" si="670">E208</f>
        <v>0</v>
      </c>
      <c r="F207" s="24">
        <f t="shared" si="670"/>
        <v>37.700000000000003</v>
      </c>
      <c r="G207" s="24">
        <f t="shared" si="670"/>
        <v>0</v>
      </c>
      <c r="H207" s="24">
        <f t="shared" si="670"/>
        <v>37.700000000000003</v>
      </c>
      <c r="I207" s="24">
        <f>I208</f>
        <v>37.700000000000003</v>
      </c>
      <c r="J207" s="24">
        <f t="shared" ref="J207" si="671">J208</f>
        <v>0</v>
      </c>
      <c r="K207" s="24">
        <f t="shared" ref="K207:M207" si="672">K208</f>
        <v>37.700000000000003</v>
      </c>
      <c r="L207" s="24">
        <f t="shared" si="672"/>
        <v>0</v>
      </c>
      <c r="M207" s="24">
        <f t="shared" si="672"/>
        <v>37.700000000000003</v>
      </c>
      <c r="N207" s="24">
        <f>N208</f>
        <v>37.700000000000003</v>
      </c>
      <c r="O207" s="24">
        <f t="shared" ref="O207" si="673">O208</f>
        <v>0</v>
      </c>
      <c r="P207" s="24">
        <f t="shared" ref="P207:R207" si="674">P208</f>
        <v>37.700000000000003</v>
      </c>
      <c r="Q207" s="24">
        <f t="shared" si="674"/>
        <v>0</v>
      </c>
      <c r="R207" s="24">
        <f t="shared" si="674"/>
        <v>37.700000000000003</v>
      </c>
    </row>
    <row r="208" spans="1:18" ht="31.5" hidden="1" outlineLevel="7" x14ac:dyDescent="0.2">
      <c r="A208" s="26" t="s">
        <v>194</v>
      </c>
      <c r="B208" s="26" t="s">
        <v>65</v>
      </c>
      <c r="C208" s="27" t="s">
        <v>66</v>
      </c>
      <c r="D208" s="28">
        <v>37.700000000000003</v>
      </c>
      <c r="E208" s="28"/>
      <c r="F208" s="28">
        <f>SUM(D208:E208)</f>
        <v>37.700000000000003</v>
      </c>
      <c r="G208" s="28"/>
      <c r="H208" s="28">
        <f t="shared" ref="H208" si="675">SUM(F208:G208)</f>
        <v>37.700000000000003</v>
      </c>
      <c r="I208" s="28">
        <v>37.700000000000003</v>
      </c>
      <c r="J208" s="28"/>
      <c r="K208" s="28">
        <f>SUM(I208:J208)</f>
        <v>37.700000000000003</v>
      </c>
      <c r="L208" s="28"/>
      <c r="M208" s="28">
        <f t="shared" ref="M208" si="676">SUM(K208:L208)</f>
        <v>37.700000000000003</v>
      </c>
      <c r="N208" s="28">
        <v>37.700000000000003</v>
      </c>
      <c r="O208" s="28"/>
      <c r="P208" s="28">
        <f>SUM(N208:O208)</f>
        <v>37.700000000000003</v>
      </c>
      <c r="Q208" s="28"/>
      <c r="R208" s="28">
        <f t="shared" ref="R208" si="677">SUM(P208:Q208)</f>
        <v>37.700000000000003</v>
      </c>
    </row>
    <row r="209" spans="1:18" ht="31.5" hidden="1" outlineLevel="5" x14ac:dyDescent="0.2">
      <c r="A209" s="22" t="s">
        <v>692</v>
      </c>
      <c r="B209" s="22"/>
      <c r="C209" s="23" t="s">
        <v>116</v>
      </c>
      <c r="D209" s="24">
        <f>D210</f>
        <v>2123.5</v>
      </c>
      <c r="E209" s="24">
        <f t="shared" ref="E209:H209" si="678">E210</f>
        <v>0</v>
      </c>
      <c r="F209" s="24">
        <f t="shared" si="678"/>
        <v>2123.5</v>
      </c>
      <c r="G209" s="24">
        <f t="shared" si="678"/>
        <v>0</v>
      </c>
      <c r="H209" s="24">
        <f t="shared" si="678"/>
        <v>2123.5</v>
      </c>
      <c r="I209" s="24">
        <f>I210</f>
        <v>2123.5</v>
      </c>
      <c r="J209" s="24">
        <f t="shared" ref="J209" si="679">J210</f>
        <v>0</v>
      </c>
      <c r="K209" s="24">
        <f t="shared" ref="K209:M209" si="680">K210</f>
        <v>2123.5</v>
      </c>
      <c r="L209" s="24">
        <f t="shared" si="680"/>
        <v>0</v>
      </c>
      <c r="M209" s="24">
        <f t="shared" si="680"/>
        <v>2123.5</v>
      </c>
      <c r="N209" s="24">
        <f>N210</f>
        <v>2123.5</v>
      </c>
      <c r="O209" s="24">
        <f t="shared" ref="O209" si="681">O210</f>
        <v>0</v>
      </c>
      <c r="P209" s="24">
        <f t="shared" ref="P209:R209" si="682">P210</f>
        <v>2123.5</v>
      </c>
      <c r="Q209" s="24">
        <f t="shared" si="682"/>
        <v>0</v>
      </c>
      <c r="R209" s="24">
        <f t="shared" si="682"/>
        <v>2123.5</v>
      </c>
    </row>
    <row r="210" spans="1:18" ht="31.5" hidden="1" outlineLevel="7" x14ac:dyDescent="0.2">
      <c r="A210" s="26" t="s">
        <v>692</v>
      </c>
      <c r="B210" s="26" t="s">
        <v>65</v>
      </c>
      <c r="C210" s="27" t="s">
        <v>66</v>
      </c>
      <c r="D210" s="28">
        <v>2123.5</v>
      </c>
      <c r="E210" s="28"/>
      <c r="F210" s="28">
        <f>SUM(D210:E210)</f>
        <v>2123.5</v>
      </c>
      <c r="G210" s="28"/>
      <c r="H210" s="28">
        <f t="shared" ref="H210" si="683">SUM(F210:G210)</f>
        <v>2123.5</v>
      </c>
      <c r="I210" s="28">
        <v>2123.5</v>
      </c>
      <c r="J210" s="28"/>
      <c r="K210" s="28">
        <f>SUM(I210:J210)</f>
        <v>2123.5</v>
      </c>
      <c r="L210" s="28"/>
      <c r="M210" s="28">
        <f t="shared" ref="M210" si="684">SUM(K210:L210)</f>
        <v>2123.5</v>
      </c>
      <c r="N210" s="28">
        <v>2123.5</v>
      </c>
      <c r="O210" s="28"/>
      <c r="P210" s="28">
        <f>SUM(N210:O210)</f>
        <v>2123.5</v>
      </c>
      <c r="Q210" s="28"/>
      <c r="R210" s="28">
        <f t="shared" ref="R210" si="685">SUM(P210:Q210)</f>
        <v>2123.5</v>
      </c>
    </row>
    <row r="211" spans="1:18" ht="47.25" hidden="1" outlineLevel="5" x14ac:dyDescent="0.2">
      <c r="A211" s="22" t="s">
        <v>117</v>
      </c>
      <c r="B211" s="22"/>
      <c r="C211" s="23" t="s">
        <v>118</v>
      </c>
      <c r="D211" s="24">
        <f>D212</f>
        <v>83.9</v>
      </c>
      <c r="E211" s="24">
        <f t="shared" ref="E211:H211" si="686">E212</f>
        <v>0</v>
      </c>
      <c r="F211" s="24">
        <f t="shared" si="686"/>
        <v>83.9</v>
      </c>
      <c r="G211" s="24">
        <f t="shared" si="686"/>
        <v>0</v>
      </c>
      <c r="H211" s="24">
        <f t="shared" si="686"/>
        <v>83.9</v>
      </c>
      <c r="I211" s="24">
        <f>I212</f>
        <v>86.9</v>
      </c>
      <c r="J211" s="24">
        <f t="shared" ref="J211" si="687">J212</f>
        <v>0</v>
      </c>
      <c r="K211" s="24">
        <f t="shared" ref="K211:M211" si="688">K212</f>
        <v>86.9</v>
      </c>
      <c r="L211" s="24">
        <f t="shared" si="688"/>
        <v>0</v>
      </c>
      <c r="M211" s="24">
        <f t="shared" si="688"/>
        <v>86.9</v>
      </c>
      <c r="N211" s="24">
        <f>N212</f>
        <v>86.9</v>
      </c>
      <c r="O211" s="24">
        <f t="shared" ref="O211" si="689">O212</f>
        <v>0</v>
      </c>
      <c r="P211" s="24">
        <f t="shared" ref="P211:R211" si="690">P212</f>
        <v>86.9</v>
      </c>
      <c r="Q211" s="24">
        <f t="shared" si="690"/>
        <v>0</v>
      </c>
      <c r="R211" s="24">
        <f t="shared" si="690"/>
        <v>86.9</v>
      </c>
    </row>
    <row r="212" spans="1:18" ht="31.5" hidden="1" outlineLevel="7" x14ac:dyDescent="0.2">
      <c r="A212" s="26" t="s">
        <v>117</v>
      </c>
      <c r="B212" s="26" t="s">
        <v>65</v>
      </c>
      <c r="C212" s="27" t="s">
        <v>66</v>
      </c>
      <c r="D212" s="28">
        <v>83.9</v>
      </c>
      <c r="E212" s="28"/>
      <c r="F212" s="28">
        <f>SUM(D212:E212)</f>
        <v>83.9</v>
      </c>
      <c r="G212" s="28"/>
      <c r="H212" s="28">
        <f t="shared" ref="H212" si="691">SUM(F212:G212)</f>
        <v>83.9</v>
      </c>
      <c r="I212" s="28">
        <v>86.9</v>
      </c>
      <c r="J212" s="28"/>
      <c r="K212" s="28">
        <f>SUM(I212:J212)</f>
        <v>86.9</v>
      </c>
      <c r="L212" s="28"/>
      <c r="M212" s="28">
        <f t="shared" ref="M212" si="692">SUM(K212:L212)</f>
        <v>86.9</v>
      </c>
      <c r="N212" s="28">
        <v>86.9</v>
      </c>
      <c r="O212" s="28"/>
      <c r="P212" s="28">
        <f>SUM(N212:O212)</f>
        <v>86.9</v>
      </c>
      <c r="Q212" s="28"/>
      <c r="R212" s="28">
        <f t="shared" ref="R212" si="693">SUM(P212:Q212)</f>
        <v>86.9</v>
      </c>
    </row>
    <row r="213" spans="1:18" ht="30.75" hidden="1" customHeight="1" outlineLevel="5" x14ac:dyDescent="0.2">
      <c r="A213" s="22" t="s">
        <v>115</v>
      </c>
      <c r="B213" s="22"/>
      <c r="C213" s="23" t="s">
        <v>413</v>
      </c>
      <c r="D213" s="30">
        <f t="shared" ref="D213:R213" si="694">D214</f>
        <v>250</v>
      </c>
      <c r="E213" s="30">
        <f t="shared" si="694"/>
        <v>0</v>
      </c>
      <c r="F213" s="30">
        <f t="shared" si="694"/>
        <v>250</v>
      </c>
      <c r="G213" s="30">
        <f t="shared" si="694"/>
        <v>0</v>
      </c>
      <c r="H213" s="30">
        <f t="shared" si="694"/>
        <v>250</v>
      </c>
      <c r="I213" s="30">
        <f t="shared" si="694"/>
        <v>250</v>
      </c>
      <c r="J213" s="30">
        <f t="shared" si="694"/>
        <v>0</v>
      </c>
      <c r="K213" s="30">
        <f t="shared" si="694"/>
        <v>250</v>
      </c>
      <c r="L213" s="30">
        <f t="shared" si="694"/>
        <v>0</v>
      </c>
      <c r="M213" s="30">
        <f t="shared" si="694"/>
        <v>250</v>
      </c>
      <c r="N213" s="30">
        <f t="shared" si="694"/>
        <v>250</v>
      </c>
      <c r="O213" s="30">
        <f t="shared" si="694"/>
        <v>0</v>
      </c>
      <c r="P213" s="30">
        <f t="shared" si="694"/>
        <v>250</v>
      </c>
      <c r="Q213" s="30">
        <f t="shared" si="694"/>
        <v>0</v>
      </c>
      <c r="R213" s="30">
        <f t="shared" si="694"/>
        <v>250</v>
      </c>
    </row>
    <row r="214" spans="1:18" ht="47.25" hidden="1" outlineLevel="7" x14ac:dyDescent="0.2">
      <c r="A214" s="26" t="s">
        <v>115</v>
      </c>
      <c r="B214" s="26" t="s">
        <v>4</v>
      </c>
      <c r="C214" s="27" t="s">
        <v>5</v>
      </c>
      <c r="D214" s="31">
        <v>250</v>
      </c>
      <c r="E214" s="28"/>
      <c r="F214" s="28">
        <f>SUM(D214:E214)</f>
        <v>250</v>
      </c>
      <c r="G214" s="28"/>
      <c r="H214" s="28">
        <f t="shared" ref="H214" si="695">SUM(F214:G214)</f>
        <v>250</v>
      </c>
      <c r="I214" s="31">
        <v>250</v>
      </c>
      <c r="J214" s="28"/>
      <c r="K214" s="28">
        <f>SUM(I214:J214)</f>
        <v>250</v>
      </c>
      <c r="L214" s="28"/>
      <c r="M214" s="28">
        <f t="shared" ref="M214" si="696">SUM(K214:L214)</f>
        <v>250</v>
      </c>
      <c r="N214" s="31">
        <v>250</v>
      </c>
      <c r="O214" s="28"/>
      <c r="P214" s="28">
        <f>SUM(N214:O214)</f>
        <v>250</v>
      </c>
      <c r="Q214" s="28"/>
      <c r="R214" s="28">
        <f t="shared" ref="R214" si="697">SUM(P214:Q214)</f>
        <v>250</v>
      </c>
    </row>
    <row r="215" spans="1:18" ht="30" hidden="1" customHeight="1" outlineLevel="5" x14ac:dyDescent="0.2">
      <c r="A215" s="22" t="s">
        <v>115</v>
      </c>
      <c r="B215" s="22"/>
      <c r="C215" s="23" t="s">
        <v>416</v>
      </c>
      <c r="D215" s="30">
        <f t="shared" ref="D215:R215" si="698">D216</f>
        <v>344.9</v>
      </c>
      <c r="E215" s="30">
        <f t="shared" si="698"/>
        <v>7.9</v>
      </c>
      <c r="F215" s="30">
        <f t="shared" si="698"/>
        <v>352.79999999999995</v>
      </c>
      <c r="G215" s="30">
        <f t="shared" si="698"/>
        <v>0</v>
      </c>
      <c r="H215" s="30">
        <f t="shared" si="698"/>
        <v>352.79999999999995</v>
      </c>
      <c r="I215" s="30">
        <f t="shared" si="698"/>
        <v>344.9</v>
      </c>
      <c r="J215" s="30">
        <f t="shared" si="698"/>
        <v>7.9</v>
      </c>
      <c r="K215" s="30">
        <f t="shared" si="698"/>
        <v>352.79999999999995</v>
      </c>
      <c r="L215" s="30">
        <f t="shared" si="698"/>
        <v>0</v>
      </c>
      <c r="M215" s="30">
        <f t="shared" si="698"/>
        <v>352.79999999999995</v>
      </c>
      <c r="N215" s="30">
        <f t="shared" si="698"/>
        <v>344.9</v>
      </c>
      <c r="O215" s="30">
        <f t="shared" si="698"/>
        <v>7.9</v>
      </c>
      <c r="P215" s="30">
        <f t="shared" si="698"/>
        <v>352.79999999999995</v>
      </c>
      <c r="Q215" s="30">
        <f t="shared" si="698"/>
        <v>0</v>
      </c>
      <c r="R215" s="30">
        <f t="shared" si="698"/>
        <v>352.79999999999995</v>
      </c>
    </row>
    <row r="216" spans="1:18" ht="47.25" hidden="1" outlineLevel="7" x14ac:dyDescent="0.2">
      <c r="A216" s="26" t="s">
        <v>115</v>
      </c>
      <c r="B216" s="26" t="s">
        <v>4</v>
      </c>
      <c r="C216" s="27" t="s">
        <v>5</v>
      </c>
      <c r="D216" s="31">
        <v>344.9</v>
      </c>
      <c r="E216" s="28">
        <v>7.9</v>
      </c>
      <c r="F216" s="28">
        <f>SUM(D216:E216)</f>
        <v>352.79999999999995</v>
      </c>
      <c r="G216" s="28"/>
      <c r="H216" s="28">
        <f t="shared" ref="H216" si="699">SUM(F216:G216)</f>
        <v>352.79999999999995</v>
      </c>
      <c r="I216" s="31">
        <v>344.9</v>
      </c>
      <c r="J216" s="28">
        <v>7.9</v>
      </c>
      <c r="K216" s="28">
        <f>SUM(I216:J216)</f>
        <v>352.79999999999995</v>
      </c>
      <c r="L216" s="28"/>
      <c r="M216" s="28">
        <f t="shared" ref="M216" si="700">SUM(K216:L216)</f>
        <v>352.79999999999995</v>
      </c>
      <c r="N216" s="31">
        <v>344.9</v>
      </c>
      <c r="O216" s="28">
        <v>7.9</v>
      </c>
      <c r="P216" s="28">
        <f>SUM(N216:O216)</f>
        <v>352.79999999999995</v>
      </c>
      <c r="Q216" s="28"/>
      <c r="R216" s="28">
        <f t="shared" ref="R216" si="701">SUM(P216:Q216)</f>
        <v>352.79999999999995</v>
      </c>
    </row>
    <row r="217" spans="1:18" ht="30.75" hidden="1" customHeight="1" outlineLevel="4" x14ac:dyDescent="0.2">
      <c r="A217" s="22" t="s">
        <v>328</v>
      </c>
      <c r="B217" s="22"/>
      <c r="C217" s="23" t="s">
        <v>329</v>
      </c>
      <c r="D217" s="24">
        <f t="shared" ref="D217:R217" si="702">D218</f>
        <v>121.5</v>
      </c>
      <c r="E217" s="24">
        <f t="shared" si="702"/>
        <v>0</v>
      </c>
      <c r="F217" s="24">
        <f t="shared" si="702"/>
        <v>121.5</v>
      </c>
      <c r="G217" s="24">
        <f t="shared" si="702"/>
        <v>0</v>
      </c>
      <c r="H217" s="24">
        <f t="shared" si="702"/>
        <v>121.5</v>
      </c>
      <c r="I217" s="24">
        <f t="shared" si="702"/>
        <v>121.5</v>
      </c>
      <c r="J217" s="24">
        <f t="shared" si="702"/>
        <v>0</v>
      </c>
      <c r="K217" s="24">
        <f t="shared" si="702"/>
        <v>121.5</v>
      </c>
      <c r="L217" s="24">
        <f t="shared" si="702"/>
        <v>0</v>
      </c>
      <c r="M217" s="24">
        <f t="shared" si="702"/>
        <v>121.5</v>
      </c>
      <c r="N217" s="24">
        <f t="shared" si="702"/>
        <v>121.5</v>
      </c>
      <c r="O217" s="24">
        <f t="shared" si="702"/>
        <v>0</v>
      </c>
      <c r="P217" s="24">
        <f t="shared" si="702"/>
        <v>121.5</v>
      </c>
      <c r="Q217" s="24">
        <f t="shared" si="702"/>
        <v>0</v>
      </c>
      <c r="R217" s="24">
        <f t="shared" si="702"/>
        <v>121.5</v>
      </c>
    </row>
    <row r="218" spans="1:18" ht="31.5" hidden="1" outlineLevel="5" x14ac:dyDescent="0.2">
      <c r="A218" s="22" t="s">
        <v>330</v>
      </c>
      <c r="B218" s="22"/>
      <c r="C218" s="23" t="s">
        <v>331</v>
      </c>
      <c r="D218" s="24">
        <f>D219+D220</f>
        <v>121.5</v>
      </c>
      <c r="E218" s="24">
        <f t="shared" ref="E218:F218" si="703">E219+E220</f>
        <v>0</v>
      </c>
      <c r="F218" s="24">
        <f t="shared" si="703"/>
        <v>121.5</v>
      </c>
      <c r="G218" s="24">
        <f t="shared" ref="G218:H218" si="704">G219+G220</f>
        <v>0</v>
      </c>
      <c r="H218" s="24">
        <f t="shared" si="704"/>
        <v>121.5</v>
      </c>
      <c r="I218" s="24">
        <f t="shared" ref="I218:N218" si="705">I219+I220</f>
        <v>121.5</v>
      </c>
      <c r="J218" s="24">
        <f t="shared" ref="J218" si="706">J219+J220</f>
        <v>0</v>
      </c>
      <c r="K218" s="24">
        <f t="shared" ref="K218:M218" si="707">K219+K220</f>
        <v>121.5</v>
      </c>
      <c r="L218" s="24">
        <f t="shared" si="707"/>
        <v>0</v>
      </c>
      <c r="M218" s="24">
        <f t="shared" si="707"/>
        <v>121.5</v>
      </c>
      <c r="N218" s="24">
        <f t="shared" si="705"/>
        <v>121.5</v>
      </c>
      <c r="O218" s="24">
        <f t="shared" ref="O218" si="708">O219+O220</f>
        <v>0</v>
      </c>
      <c r="P218" s="24">
        <f t="shared" ref="P218:R218" si="709">P219+P220</f>
        <v>121.5</v>
      </c>
      <c r="Q218" s="24">
        <f t="shared" si="709"/>
        <v>0</v>
      </c>
      <c r="R218" s="24">
        <f t="shared" si="709"/>
        <v>121.5</v>
      </c>
    </row>
    <row r="219" spans="1:18" ht="31.5" hidden="1" outlineLevel="7" x14ac:dyDescent="0.2">
      <c r="A219" s="26" t="s">
        <v>330</v>
      </c>
      <c r="B219" s="26" t="s">
        <v>7</v>
      </c>
      <c r="C219" s="27" t="s">
        <v>8</v>
      </c>
      <c r="D219" s="28">
        <f>22.5+18+72</f>
        <v>112.5</v>
      </c>
      <c r="E219" s="28"/>
      <c r="F219" s="28">
        <f>SUM(D219:E219)</f>
        <v>112.5</v>
      </c>
      <c r="G219" s="28"/>
      <c r="H219" s="28">
        <f t="shared" ref="H219" si="710">SUM(F219:G219)</f>
        <v>112.5</v>
      </c>
      <c r="I219" s="28">
        <f t="shared" ref="I219:N219" si="711">22.5+18+72</f>
        <v>112.5</v>
      </c>
      <c r="J219" s="28"/>
      <c r="K219" s="28">
        <f>SUM(I219:J219)</f>
        <v>112.5</v>
      </c>
      <c r="L219" s="28"/>
      <c r="M219" s="28">
        <f t="shared" ref="M219" si="712">SUM(K219:L219)</f>
        <v>112.5</v>
      </c>
      <c r="N219" s="28">
        <f t="shared" si="711"/>
        <v>112.5</v>
      </c>
      <c r="O219" s="28"/>
      <c r="P219" s="28">
        <f>SUM(N219:O219)</f>
        <v>112.5</v>
      </c>
      <c r="Q219" s="28"/>
      <c r="R219" s="28">
        <f t="shared" ref="R219" si="713">SUM(P219:Q219)</f>
        <v>112.5</v>
      </c>
    </row>
    <row r="220" spans="1:18" ht="31.5" hidden="1" outlineLevel="7" x14ac:dyDescent="0.2">
      <c r="A220" s="26" t="s">
        <v>330</v>
      </c>
      <c r="B220" s="26" t="s">
        <v>65</v>
      </c>
      <c r="C220" s="27" t="s">
        <v>66</v>
      </c>
      <c r="D220" s="28">
        <v>9</v>
      </c>
      <c r="E220" s="28"/>
      <c r="F220" s="28">
        <f>SUM(D220:E220)</f>
        <v>9</v>
      </c>
      <c r="G220" s="28"/>
      <c r="H220" s="28">
        <f t="shared" ref="H220" si="714">SUM(F220:G220)</f>
        <v>9</v>
      </c>
      <c r="I220" s="28">
        <v>9</v>
      </c>
      <c r="J220" s="28"/>
      <c r="K220" s="28">
        <f>SUM(I220:J220)</f>
        <v>9</v>
      </c>
      <c r="L220" s="28"/>
      <c r="M220" s="28">
        <f t="shared" ref="M220" si="715">SUM(K220:L220)</f>
        <v>9</v>
      </c>
      <c r="N220" s="28">
        <v>9</v>
      </c>
      <c r="O220" s="28"/>
      <c r="P220" s="28">
        <f>SUM(N220:O220)</f>
        <v>9</v>
      </c>
      <c r="Q220" s="28"/>
      <c r="R220" s="28">
        <f t="shared" ref="R220" si="716">SUM(P220:Q220)</f>
        <v>9</v>
      </c>
    </row>
    <row r="221" spans="1:18" ht="31.5" hidden="1" outlineLevel="4" x14ac:dyDescent="0.2">
      <c r="A221" s="22" t="s">
        <v>368</v>
      </c>
      <c r="B221" s="22"/>
      <c r="C221" s="23" t="s">
        <v>369</v>
      </c>
      <c r="D221" s="24">
        <f t="shared" ref="D221:R222" si="717">D222</f>
        <v>69.3</v>
      </c>
      <c r="E221" s="24">
        <f t="shared" si="717"/>
        <v>0</v>
      </c>
      <c r="F221" s="24">
        <f t="shared" si="717"/>
        <v>69.3</v>
      </c>
      <c r="G221" s="24">
        <f t="shared" si="717"/>
        <v>0</v>
      </c>
      <c r="H221" s="24">
        <f t="shared" si="717"/>
        <v>69.3</v>
      </c>
      <c r="I221" s="24">
        <f t="shared" si="717"/>
        <v>69.3</v>
      </c>
      <c r="J221" s="24">
        <f t="shared" si="717"/>
        <v>0</v>
      </c>
      <c r="K221" s="24">
        <f t="shared" si="717"/>
        <v>69.3</v>
      </c>
      <c r="L221" s="24">
        <f t="shared" si="717"/>
        <v>0</v>
      </c>
      <c r="M221" s="24">
        <f t="shared" si="717"/>
        <v>69.3</v>
      </c>
      <c r="N221" s="24">
        <f t="shared" si="717"/>
        <v>69.3</v>
      </c>
      <c r="O221" s="24">
        <f t="shared" si="717"/>
        <v>0</v>
      </c>
      <c r="P221" s="24">
        <f t="shared" si="717"/>
        <v>69.3</v>
      </c>
      <c r="Q221" s="24">
        <f t="shared" si="717"/>
        <v>0</v>
      </c>
      <c r="R221" s="24">
        <f t="shared" si="717"/>
        <v>69.3</v>
      </c>
    </row>
    <row r="222" spans="1:18" ht="19.5" hidden="1" customHeight="1" outlineLevel="5" x14ac:dyDescent="0.2">
      <c r="A222" s="22" t="s">
        <v>370</v>
      </c>
      <c r="B222" s="22"/>
      <c r="C222" s="23" t="s">
        <v>371</v>
      </c>
      <c r="D222" s="24">
        <f t="shared" si="717"/>
        <v>69.3</v>
      </c>
      <c r="E222" s="24">
        <f t="shared" si="717"/>
        <v>0</v>
      </c>
      <c r="F222" s="24">
        <f t="shared" si="717"/>
        <v>69.3</v>
      </c>
      <c r="G222" s="24">
        <f t="shared" si="717"/>
        <v>0</v>
      </c>
      <c r="H222" s="24">
        <f t="shared" si="717"/>
        <v>69.3</v>
      </c>
      <c r="I222" s="24">
        <f t="shared" si="717"/>
        <v>69.3</v>
      </c>
      <c r="J222" s="24">
        <f t="shared" si="717"/>
        <v>0</v>
      </c>
      <c r="K222" s="24">
        <f t="shared" si="717"/>
        <v>69.3</v>
      </c>
      <c r="L222" s="24">
        <f t="shared" si="717"/>
        <v>0</v>
      </c>
      <c r="M222" s="24">
        <f t="shared" si="717"/>
        <v>69.3</v>
      </c>
      <c r="N222" s="24">
        <f t="shared" si="717"/>
        <v>69.3</v>
      </c>
      <c r="O222" s="24">
        <f t="shared" si="717"/>
        <v>0</v>
      </c>
      <c r="P222" s="24">
        <f t="shared" si="717"/>
        <v>69.3</v>
      </c>
      <c r="Q222" s="24">
        <f t="shared" si="717"/>
        <v>0</v>
      </c>
      <c r="R222" s="24">
        <f t="shared" si="717"/>
        <v>69.3</v>
      </c>
    </row>
    <row r="223" spans="1:18" ht="31.5" hidden="1" outlineLevel="7" x14ac:dyDescent="0.2">
      <c r="A223" s="26" t="s">
        <v>370</v>
      </c>
      <c r="B223" s="26" t="s">
        <v>7</v>
      </c>
      <c r="C223" s="27" t="s">
        <v>8</v>
      </c>
      <c r="D223" s="28">
        <f>54+15.3</f>
        <v>69.3</v>
      </c>
      <c r="E223" s="28"/>
      <c r="F223" s="28">
        <f>SUM(D223:E223)</f>
        <v>69.3</v>
      </c>
      <c r="G223" s="28"/>
      <c r="H223" s="28">
        <f t="shared" ref="H223" si="718">SUM(F223:G223)</f>
        <v>69.3</v>
      </c>
      <c r="I223" s="28">
        <f t="shared" ref="I223:N223" si="719">54+15.3</f>
        <v>69.3</v>
      </c>
      <c r="J223" s="28"/>
      <c r="K223" s="28">
        <f>SUM(I223:J223)</f>
        <v>69.3</v>
      </c>
      <c r="L223" s="28"/>
      <c r="M223" s="28">
        <f t="shared" ref="M223" si="720">SUM(K223:L223)</f>
        <v>69.3</v>
      </c>
      <c r="N223" s="28">
        <f t="shared" si="719"/>
        <v>69.3</v>
      </c>
      <c r="O223" s="28"/>
      <c r="P223" s="28">
        <f>SUM(N223:O223)</f>
        <v>69.3</v>
      </c>
      <c r="Q223" s="28"/>
      <c r="R223" s="28">
        <f t="shared" ref="R223" si="721">SUM(P223:Q223)</f>
        <v>69.3</v>
      </c>
    </row>
    <row r="224" spans="1:18" ht="19.5" hidden="1" customHeight="1" outlineLevel="7" x14ac:dyDescent="0.2">
      <c r="A224" s="22" t="s">
        <v>643</v>
      </c>
      <c r="B224" s="22"/>
      <c r="C224" s="41" t="s">
        <v>642</v>
      </c>
      <c r="D224" s="24">
        <f>D225</f>
        <v>839.4</v>
      </c>
      <c r="E224" s="24">
        <f t="shared" ref="E224:H225" si="722">E225</f>
        <v>0</v>
      </c>
      <c r="F224" s="24">
        <f t="shared" si="722"/>
        <v>839.4</v>
      </c>
      <c r="G224" s="24">
        <f t="shared" si="722"/>
        <v>0</v>
      </c>
      <c r="H224" s="24">
        <f t="shared" si="722"/>
        <v>839.4</v>
      </c>
      <c r="I224" s="24">
        <f t="shared" ref="I224:N225" si="723">I225</f>
        <v>839.4</v>
      </c>
      <c r="J224" s="24">
        <f t="shared" ref="J224:J225" si="724">J225</f>
        <v>0</v>
      </c>
      <c r="K224" s="24">
        <f t="shared" ref="K224:M225" si="725">K225</f>
        <v>839.4</v>
      </c>
      <c r="L224" s="24">
        <f t="shared" si="725"/>
        <v>0</v>
      </c>
      <c r="M224" s="24">
        <f t="shared" si="725"/>
        <v>839.4</v>
      </c>
      <c r="N224" s="24">
        <f t="shared" si="723"/>
        <v>839.4</v>
      </c>
      <c r="O224" s="24">
        <f t="shared" ref="O224:O225" si="726">O225</f>
        <v>0</v>
      </c>
      <c r="P224" s="24">
        <f t="shared" ref="P224:R225" si="727">P225</f>
        <v>839.4</v>
      </c>
      <c r="Q224" s="24">
        <f t="shared" si="727"/>
        <v>0</v>
      </c>
      <c r="R224" s="24">
        <f t="shared" si="727"/>
        <v>839.4</v>
      </c>
    </row>
    <row r="225" spans="1:18" ht="31.5" hidden="1" outlineLevel="7" x14ac:dyDescent="0.2">
      <c r="A225" s="22" t="s">
        <v>636</v>
      </c>
      <c r="B225" s="22" t="s">
        <v>447</v>
      </c>
      <c r="C225" s="39" t="s">
        <v>750</v>
      </c>
      <c r="D225" s="24">
        <f>D226</f>
        <v>839.4</v>
      </c>
      <c r="E225" s="24">
        <f t="shared" si="722"/>
        <v>0</v>
      </c>
      <c r="F225" s="24">
        <f t="shared" si="722"/>
        <v>839.4</v>
      </c>
      <c r="G225" s="24">
        <f t="shared" si="722"/>
        <v>0</v>
      </c>
      <c r="H225" s="24">
        <f t="shared" si="722"/>
        <v>839.4</v>
      </c>
      <c r="I225" s="24">
        <f t="shared" si="723"/>
        <v>839.4</v>
      </c>
      <c r="J225" s="24">
        <f t="shared" si="724"/>
        <v>0</v>
      </c>
      <c r="K225" s="24">
        <f t="shared" si="725"/>
        <v>839.4</v>
      </c>
      <c r="L225" s="24">
        <f t="shared" si="725"/>
        <v>0</v>
      </c>
      <c r="M225" s="24">
        <f t="shared" si="725"/>
        <v>839.4</v>
      </c>
      <c r="N225" s="24">
        <f t="shared" si="723"/>
        <v>839.4</v>
      </c>
      <c r="O225" s="24">
        <f t="shared" si="726"/>
        <v>0</v>
      </c>
      <c r="P225" s="24">
        <f t="shared" si="727"/>
        <v>839.4</v>
      </c>
      <c r="Q225" s="24">
        <f t="shared" si="727"/>
        <v>0</v>
      </c>
      <c r="R225" s="24">
        <f t="shared" si="727"/>
        <v>839.4</v>
      </c>
    </row>
    <row r="226" spans="1:18" ht="31.5" hidden="1" outlineLevel="7" x14ac:dyDescent="0.2">
      <c r="A226" s="26" t="s">
        <v>636</v>
      </c>
      <c r="B226" s="26" t="s">
        <v>65</v>
      </c>
      <c r="C226" s="7" t="s">
        <v>421</v>
      </c>
      <c r="D226" s="28">
        <v>839.4</v>
      </c>
      <c r="E226" s="28"/>
      <c r="F226" s="28">
        <f>SUM(D226:E226)</f>
        <v>839.4</v>
      </c>
      <c r="G226" s="28"/>
      <c r="H226" s="28">
        <f t="shared" ref="H226" si="728">SUM(F226:G226)</f>
        <v>839.4</v>
      </c>
      <c r="I226" s="28">
        <v>839.4</v>
      </c>
      <c r="J226" s="28"/>
      <c r="K226" s="28">
        <f>SUM(I226:J226)</f>
        <v>839.4</v>
      </c>
      <c r="L226" s="28"/>
      <c r="M226" s="28">
        <f t="shared" ref="M226" si="729">SUM(K226:L226)</f>
        <v>839.4</v>
      </c>
      <c r="N226" s="28">
        <v>839.4</v>
      </c>
      <c r="O226" s="28"/>
      <c r="P226" s="28">
        <f>SUM(N226:O226)</f>
        <v>839.4</v>
      </c>
      <c r="Q226" s="28"/>
      <c r="R226" s="28">
        <f t="shared" ref="R226" si="730">SUM(P226:Q226)</f>
        <v>839.4</v>
      </c>
    </row>
    <row r="227" spans="1:18" ht="47.25" hidden="1" outlineLevel="4" x14ac:dyDescent="0.2">
      <c r="A227" s="22" t="s">
        <v>53</v>
      </c>
      <c r="B227" s="22"/>
      <c r="C227" s="23" t="s">
        <v>54</v>
      </c>
      <c r="D227" s="24">
        <f t="shared" ref="D227:R228" si="731">D228</f>
        <v>342.5</v>
      </c>
      <c r="E227" s="24">
        <f t="shared" si="731"/>
        <v>0</v>
      </c>
      <c r="F227" s="24">
        <f t="shared" si="731"/>
        <v>342.5</v>
      </c>
      <c r="G227" s="24">
        <f t="shared" si="731"/>
        <v>0</v>
      </c>
      <c r="H227" s="24">
        <f t="shared" si="731"/>
        <v>342.5</v>
      </c>
      <c r="I227" s="24">
        <f t="shared" si="731"/>
        <v>342.5</v>
      </c>
      <c r="J227" s="24">
        <f t="shared" si="731"/>
        <v>0</v>
      </c>
      <c r="K227" s="24">
        <f t="shared" si="731"/>
        <v>342.5</v>
      </c>
      <c r="L227" s="24">
        <f t="shared" si="731"/>
        <v>0</v>
      </c>
      <c r="M227" s="24">
        <f t="shared" si="731"/>
        <v>342.5</v>
      </c>
      <c r="N227" s="24">
        <f t="shared" si="731"/>
        <v>342.5</v>
      </c>
      <c r="O227" s="24">
        <f t="shared" si="731"/>
        <v>0</v>
      </c>
      <c r="P227" s="24">
        <f t="shared" si="731"/>
        <v>342.5</v>
      </c>
      <c r="Q227" s="24">
        <f t="shared" si="731"/>
        <v>0</v>
      </c>
      <c r="R227" s="24">
        <f t="shared" si="731"/>
        <v>342.5</v>
      </c>
    </row>
    <row r="228" spans="1:18" ht="15.75" hidden="1" outlineLevel="5" x14ac:dyDescent="0.2">
      <c r="A228" s="22" t="s">
        <v>55</v>
      </c>
      <c r="B228" s="22"/>
      <c r="C228" s="23" t="s">
        <v>56</v>
      </c>
      <c r="D228" s="24">
        <f t="shared" si="731"/>
        <v>342.5</v>
      </c>
      <c r="E228" s="24">
        <f t="shared" si="731"/>
        <v>0</v>
      </c>
      <c r="F228" s="24">
        <f t="shared" si="731"/>
        <v>342.5</v>
      </c>
      <c r="G228" s="24">
        <f t="shared" si="731"/>
        <v>0</v>
      </c>
      <c r="H228" s="24">
        <f t="shared" si="731"/>
        <v>342.5</v>
      </c>
      <c r="I228" s="24">
        <f t="shared" si="731"/>
        <v>342.5</v>
      </c>
      <c r="J228" s="24">
        <f t="shared" si="731"/>
        <v>0</v>
      </c>
      <c r="K228" s="24">
        <f t="shared" si="731"/>
        <v>342.5</v>
      </c>
      <c r="L228" s="24">
        <f t="shared" si="731"/>
        <v>0</v>
      </c>
      <c r="M228" s="24">
        <f t="shared" si="731"/>
        <v>342.5</v>
      </c>
      <c r="N228" s="24">
        <f t="shared" si="731"/>
        <v>342.5</v>
      </c>
      <c r="O228" s="24">
        <f t="shared" si="731"/>
        <v>0</v>
      </c>
      <c r="P228" s="24">
        <f t="shared" si="731"/>
        <v>342.5</v>
      </c>
      <c r="Q228" s="24">
        <f t="shared" si="731"/>
        <v>0</v>
      </c>
      <c r="R228" s="24">
        <f t="shared" si="731"/>
        <v>342.5</v>
      </c>
    </row>
    <row r="229" spans="1:18" ht="31.5" hidden="1" outlineLevel="7" x14ac:dyDescent="0.2">
      <c r="A229" s="26" t="s">
        <v>55</v>
      </c>
      <c r="B229" s="26" t="s">
        <v>7</v>
      </c>
      <c r="C229" s="27" t="s">
        <v>8</v>
      </c>
      <c r="D229" s="28">
        <v>342.5</v>
      </c>
      <c r="E229" s="28"/>
      <c r="F229" s="28">
        <f>SUM(D229:E229)</f>
        <v>342.5</v>
      </c>
      <c r="G229" s="28"/>
      <c r="H229" s="28">
        <f t="shared" ref="H229" si="732">SUM(F229:G229)</f>
        <v>342.5</v>
      </c>
      <c r="I229" s="28">
        <v>342.5</v>
      </c>
      <c r="J229" s="28"/>
      <c r="K229" s="28">
        <f>SUM(I229:J229)</f>
        <v>342.5</v>
      </c>
      <c r="L229" s="28"/>
      <c r="M229" s="28">
        <f t="shared" ref="M229" si="733">SUM(K229:L229)</f>
        <v>342.5</v>
      </c>
      <c r="N229" s="28">
        <v>342.5</v>
      </c>
      <c r="O229" s="28"/>
      <c r="P229" s="28">
        <f>SUM(N229:O229)</f>
        <v>342.5</v>
      </c>
      <c r="Q229" s="28"/>
      <c r="R229" s="28">
        <f t="shared" ref="R229" si="734">SUM(P229:Q229)</f>
        <v>342.5</v>
      </c>
    </row>
    <row r="230" spans="1:18" ht="31.5" outlineLevel="3" collapsed="1" x14ac:dyDescent="0.2">
      <c r="A230" s="22" t="s">
        <v>92</v>
      </c>
      <c r="B230" s="22"/>
      <c r="C230" s="23" t="s">
        <v>93</v>
      </c>
      <c r="D230" s="24">
        <f>D231+D234</f>
        <v>30034.600000000002</v>
      </c>
      <c r="E230" s="24">
        <f t="shared" ref="E230:F230" si="735">E231+E234</f>
        <v>0</v>
      </c>
      <c r="F230" s="24">
        <f t="shared" si="735"/>
        <v>30034.600000000002</v>
      </c>
      <c r="G230" s="24">
        <f t="shared" ref="G230:H230" si="736">G231+G234</f>
        <v>3246.2329400000003</v>
      </c>
      <c r="H230" s="24">
        <f t="shared" si="736"/>
        <v>33280.832940000008</v>
      </c>
      <c r="I230" s="24">
        <f>I231+I234</f>
        <v>30034.600000000002</v>
      </c>
      <c r="J230" s="24">
        <f t="shared" ref="J230" si="737">J231+J234</f>
        <v>0</v>
      </c>
      <c r="K230" s="24">
        <f t="shared" ref="K230:M230" si="738">K231+K234</f>
        <v>30034.600000000002</v>
      </c>
      <c r="L230" s="24">
        <f t="shared" si="738"/>
        <v>0</v>
      </c>
      <c r="M230" s="24">
        <f t="shared" si="738"/>
        <v>30034.600000000002</v>
      </c>
      <c r="N230" s="24">
        <f>N231+N234</f>
        <v>30034.600000000002</v>
      </c>
      <c r="O230" s="24">
        <f t="shared" ref="O230" si="739">O231+O234</f>
        <v>0</v>
      </c>
      <c r="P230" s="24">
        <f t="shared" ref="P230:R230" si="740">P231+P234</f>
        <v>30034.600000000002</v>
      </c>
      <c r="Q230" s="24">
        <f t="shared" si="740"/>
        <v>0</v>
      </c>
      <c r="R230" s="24">
        <f t="shared" si="740"/>
        <v>30034.600000000002</v>
      </c>
    </row>
    <row r="231" spans="1:18" ht="31.5" hidden="1" customHeight="1" outlineLevel="4" x14ac:dyDescent="0.2">
      <c r="A231" s="22" t="s">
        <v>94</v>
      </c>
      <c r="B231" s="22"/>
      <c r="C231" s="23" t="s">
        <v>95</v>
      </c>
      <c r="D231" s="24">
        <f>D232</f>
        <v>2828.3</v>
      </c>
      <c r="E231" s="24">
        <f t="shared" ref="E231:H232" si="741">E232</f>
        <v>0</v>
      </c>
      <c r="F231" s="24">
        <f t="shared" si="741"/>
        <v>2828.3</v>
      </c>
      <c r="G231" s="24">
        <f t="shared" si="741"/>
        <v>0</v>
      </c>
      <c r="H231" s="24">
        <f t="shared" si="741"/>
        <v>2828.3</v>
      </c>
      <c r="I231" s="24">
        <f>I232</f>
        <v>2828.3</v>
      </c>
      <c r="J231" s="24">
        <f t="shared" ref="J231:J232" si="742">J232</f>
        <v>0</v>
      </c>
      <c r="K231" s="24">
        <f t="shared" ref="K231:M232" si="743">K232</f>
        <v>2828.3</v>
      </c>
      <c r="L231" s="24">
        <f t="shared" si="743"/>
        <v>0</v>
      </c>
      <c r="M231" s="24">
        <f t="shared" si="743"/>
        <v>2828.3</v>
      </c>
      <c r="N231" s="24">
        <f>N232</f>
        <v>2828.3</v>
      </c>
      <c r="O231" s="24">
        <f t="shared" ref="O231:O232" si="744">O232</f>
        <v>0</v>
      </c>
      <c r="P231" s="24">
        <f t="shared" ref="P231:R232" si="745">P232</f>
        <v>2828.3</v>
      </c>
      <c r="Q231" s="24">
        <f t="shared" si="745"/>
        <v>0</v>
      </c>
      <c r="R231" s="24">
        <f t="shared" si="745"/>
        <v>2828.3</v>
      </c>
    </row>
    <row r="232" spans="1:18" ht="31.5" hidden="1" outlineLevel="5" x14ac:dyDescent="0.2">
      <c r="A232" s="22" t="s">
        <v>96</v>
      </c>
      <c r="B232" s="22"/>
      <c r="C232" s="23" t="s">
        <v>97</v>
      </c>
      <c r="D232" s="24">
        <f>D233</f>
        <v>2828.3</v>
      </c>
      <c r="E232" s="24">
        <f t="shared" si="741"/>
        <v>0</v>
      </c>
      <c r="F232" s="24">
        <f t="shared" si="741"/>
        <v>2828.3</v>
      </c>
      <c r="G232" s="24">
        <f t="shared" si="741"/>
        <v>0</v>
      </c>
      <c r="H232" s="24">
        <f t="shared" si="741"/>
        <v>2828.3</v>
      </c>
      <c r="I232" s="24">
        <f t="shared" ref="I232:N232" si="746">I233</f>
        <v>2828.3</v>
      </c>
      <c r="J232" s="24">
        <f t="shared" si="742"/>
        <v>0</v>
      </c>
      <c r="K232" s="24">
        <f t="shared" si="743"/>
        <v>2828.3</v>
      </c>
      <c r="L232" s="24">
        <f t="shared" si="743"/>
        <v>0</v>
      </c>
      <c r="M232" s="24">
        <f t="shared" si="743"/>
        <v>2828.3</v>
      </c>
      <c r="N232" s="24">
        <f t="shared" si="746"/>
        <v>2828.3</v>
      </c>
      <c r="O232" s="24">
        <f t="shared" si="744"/>
        <v>0</v>
      </c>
      <c r="P232" s="24">
        <f t="shared" si="745"/>
        <v>2828.3</v>
      </c>
      <c r="Q232" s="24">
        <f t="shared" si="745"/>
        <v>0</v>
      </c>
      <c r="R232" s="24">
        <f t="shared" si="745"/>
        <v>2828.3</v>
      </c>
    </row>
    <row r="233" spans="1:18" ht="31.5" hidden="1" outlineLevel="7" x14ac:dyDescent="0.2">
      <c r="A233" s="26" t="s">
        <v>96</v>
      </c>
      <c r="B233" s="26" t="s">
        <v>7</v>
      </c>
      <c r="C233" s="27" t="s">
        <v>8</v>
      </c>
      <c r="D233" s="31">
        <v>2828.3</v>
      </c>
      <c r="E233" s="28"/>
      <c r="F233" s="28">
        <f>SUM(D233:E233)</f>
        <v>2828.3</v>
      </c>
      <c r="G233" s="28"/>
      <c r="H233" s="28">
        <f t="shared" ref="H233" si="747">SUM(F233:G233)</f>
        <v>2828.3</v>
      </c>
      <c r="I233" s="31">
        <v>2828.3</v>
      </c>
      <c r="J233" s="28"/>
      <c r="K233" s="28">
        <f>SUM(I233:J233)</f>
        <v>2828.3</v>
      </c>
      <c r="L233" s="28"/>
      <c r="M233" s="28">
        <f t="shared" ref="M233" si="748">SUM(K233:L233)</f>
        <v>2828.3</v>
      </c>
      <c r="N233" s="31">
        <v>2828.3</v>
      </c>
      <c r="O233" s="28"/>
      <c r="P233" s="28">
        <f>SUM(N233:O233)</f>
        <v>2828.3</v>
      </c>
      <c r="Q233" s="28"/>
      <c r="R233" s="28">
        <f t="shared" ref="R233" si="749">SUM(P233:Q233)</f>
        <v>2828.3</v>
      </c>
    </row>
    <row r="234" spans="1:18" ht="31.5" outlineLevel="4" collapsed="1" x14ac:dyDescent="0.2">
      <c r="A234" s="22" t="s">
        <v>103</v>
      </c>
      <c r="B234" s="22"/>
      <c r="C234" s="23" t="s">
        <v>104</v>
      </c>
      <c r="D234" s="24">
        <f>D235+D242+D244+D238+D240</f>
        <v>27206.300000000003</v>
      </c>
      <c r="E234" s="24">
        <f t="shared" ref="E234:F234" si="750">E235+E242+E244+E238+E240</f>
        <v>0</v>
      </c>
      <c r="F234" s="24">
        <f t="shared" si="750"/>
        <v>27206.300000000003</v>
      </c>
      <c r="G234" s="24">
        <f t="shared" ref="G234:H234" si="751">G235+G242+G244+G238+G240</f>
        <v>3246.2329400000003</v>
      </c>
      <c r="H234" s="24">
        <f t="shared" si="751"/>
        <v>30452.532940000005</v>
      </c>
      <c r="I234" s="24">
        <f t="shared" ref="I234:N234" si="752">I235+I242+I244+I238+I240</f>
        <v>27206.300000000003</v>
      </c>
      <c r="J234" s="24">
        <f t="shared" ref="J234" si="753">J235+J242+J244+J238+J240</f>
        <v>0</v>
      </c>
      <c r="K234" s="24">
        <f t="shared" ref="K234:M234" si="754">K235+K242+K244+K238+K240</f>
        <v>27206.300000000003</v>
      </c>
      <c r="L234" s="24">
        <f t="shared" si="754"/>
        <v>0</v>
      </c>
      <c r="M234" s="24">
        <f t="shared" si="754"/>
        <v>27206.300000000003</v>
      </c>
      <c r="N234" s="24">
        <f t="shared" si="752"/>
        <v>27206.300000000003</v>
      </c>
      <c r="O234" s="24">
        <f t="shared" ref="O234" si="755">O235+O242+O244+O238+O240</f>
        <v>0</v>
      </c>
      <c r="P234" s="24">
        <f t="shared" ref="P234:R234" si="756">P235+P242+P244+P238+P240</f>
        <v>27206.300000000003</v>
      </c>
      <c r="Q234" s="24">
        <f t="shared" si="756"/>
        <v>0</v>
      </c>
      <c r="R234" s="24">
        <f t="shared" si="756"/>
        <v>27206.300000000003</v>
      </c>
    </row>
    <row r="235" spans="1:18" ht="31.5" outlineLevel="5" x14ac:dyDescent="0.2">
      <c r="A235" s="22" t="s">
        <v>105</v>
      </c>
      <c r="B235" s="22"/>
      <c r="C235" s="23" t="s">
        <v>106</v>
      </c>
      <c r="D235" s="24">
        <f>D236+D237</f>
        <v>16537.100000000002</v>
      </c>
      <c r="E235" s="24">
        <f t="shared" ref="E235:F235" si="757">E236+E237</f>
        <v>0</v>
      </c>
      <c r="F235" s="24">
        <f t="shared" si="757"/>
        <v>16537.100000000002</v>
      </c>
      <c r="G235" s="24">
        <f t="shared" ref="G235:H235" si="758">G236+G237</f>
        <v>2400.8846400000002</v>
      </c>
      <c r="H235" s="24">
        <f t="shared" si="758"/>
        <v>18937.984640000002</v>
      </c>
      <c r="I235" s="24">
        <f>I236+I237</f>
        <v>16537.100000000002</v>
      </c>
      <c r="J235" s="24">
        <f t="shared" ref="J235" si="759">J236+J237</f>
        <v>0</v>
      </c>
      <c r="K235" s="24">
        <f t="shared" ref="K235:M235" si="760">K236+K237</f>
        <v>16537.100000000002</v>
      </c>
      <c r="L235" s="24">
        <f t="shared" si="760"/>
        <v>0</v>
      </c>
      <c r="M235" s="24">
        <f t="shared" si="760"/>
        <v>16537.100000000002</v>
      </c>
      <c r="N235" s="24">
        <f>N236+N237</f>
        <v>16537.100000000002</v>
      </c>
      <c r="O235" s="24">
        <f t="shared" ref="O235" si="761">O236+O237</f>
        <v>0</v>
      </c>
      <c r="P235" s="24">
        <f t="shared" ref="P235:R235" si="762">P236+P237</f>
        <v>16537.100000000002</v>
      </c>
      <c r="Q235" s="24">
        <f t="shared" si="762"/>
        <v>0</v>
      </c>
      <c r="R235" s="24">
        <f t="shared" si="762"/>
        <v>16537.100000000002</v>
      </c>
    </row>
    <row r="236" spans="1:18" ht="31.5" hidden="1" outlineLevel="7" x14ac:dyDescent="0.2">
      <c r="A236" s="26" t="s">
        <v>105</v>
      </c>
      <c r="B236" s="26" t="s">
        <v>7</v>
      </c>
      <c r="C236" s="27" t="s">
        <v>8</v>
      </c>
      <c r="D236" s="31">
        <v>133.9</v>
      </c>
      <c r="E236" s="28"/>
      <c r="F236" s="28">
        <f>SUM(D236:E236)</f>
        <v>133.9</v>
      </c>
      <c r="G236" s="28"/>
      <c r="H236" s="28">
        <f t="shared" ref="H236" si="763">SUM(F236:G236)</f>
        <v>133.9</v>
      </c>
      <c r="I236" s="31">
        <v>133.9</v>
      </c>
      <c r="J236" s="28"/>
      <c r="K236" s="28">
        <f>SUM(I236:J236)</f>
        <v>133.9</v>
      </c>
      <c r="L236" s="28"/>
      <c r="M236" s="28">
        <f t="shared" ref="M236" si="764">SUM(K236:L236)</f>
        <v>133.9</v>
      </c>
      <c r="N236" s="31">
        <v>133.9</v>
      </c>
      <c r="O236" s="28"/>
      <c r="P236" s="28">
        <f>SUM(N236:O236)</f>
        <v>133.9</v>
      </c>
      <c r="Q236" s="28"/>
      <c r="R236" s="28">
        <f t="shared" ref="R236" si="765">SUM(P236:Q236)</f>
        <v>133.9</v>
      </c>
    </row>
    <row r="237" spans="1:18" ht="31.5" outlineLevel="7" x14ac:dyDescent="0.2">
      <c r="A237" s="26" t="s">
        <v>105</v>
      </c>
      <c r="B237" s="26" t="s">
        <v>65</v>
      </c>
      <c r="C237" s="27" t="s">
        <v>66</v>
      </c>
      <c r="D237" s="31">
        <v>16403.2</v>
      </c>
      <c r="E237" s="28"/>
      <c r="F237" s="28">
        <f>SUM(D237:E237)</f>
        <v>16403.2</v>
      </c>
      <c r="G237" s="28">
        <v>2400.8846400000002</v>
      </c>
      <c r="H237" s="28">
        <f t="shared" ref="H237" si="766">SUM(F237:G237)</f>
        <v>18804.084640000001</v>
      </c>
      <c r="I237" s="31">
        <v>16403.2</v>
      </c>
      <c r="J237" s="28"/>
      <c r="K237" s="28">
        <f>SUM(I237:J237)</f>
        <v>16403.2</v>
      </c>
      <c r="L237" s="28"/>
      <c r="M237" s="28">
        <f t="shared" ref="M237" si="767">SUM(K237:L237)</f>
        <v>16403.2</v>
      </c>
      <c r="N237" s="31">
        <v>16403.2</v>
      </c>
      <c r="O237" s="28"/>
      <c r="P237" s="28">
        <f>SUM(N237:O237)</f>
        <v>16403.2</v>
      </c>
      <c r="Q237" s="28"/>
      <c r="R237" s="28">
        <f t="shared" ref="R237" si="768">SUM(P237:Q237)</f>
        <v>16403.2</v>
      </c>
    </row>
    <row r="238" spans="1:18" ht="15.75" hidden="1" outlineLevel="7" x14ac:dyDescent="0.2">
      <c r="A238" s="6" t="s">
        <v>640</v>
      </c>
      <c r="B238" s="22"/>
      <c r="C238" s="39" t="s">
        <v>641</v>
      </c>
      <c r="D238" s="30">
        <f>D239</f>
        <v>1839.2</v>
      </c>
      <c r="E238" s="30">
        <f t="shared" ref="E238:H238" si="769">E239</f>
        <v>0</v>
      </c>
      <c r="F238" s="30">
        <f t="shared" si="769"/>
        <v>1839.2</v>
      </c>
      <c r="G238" s="30">
        <f t="shared" si="769"/>
        <v>0</v>
      </c>
      <c r="H238" s="30">
        <f t="shared" si="769"/>
        <v>1839.2</v>
      </c>
      <c r="I238" s="30">
        <f t="shared" ref="I238:N238" si="770">I239</f>
        <v>1839.2</v>
      </c>
      <c r="J238" s="30">
        <f t="shared" ref="J238" si="771">J239</f>
        <v>0</v>
      </c>
      <c r="K238" s="30">
        <f t="shared" ref="K238:M238" si="772">K239</f>
        <v>1839.2</v>
      </c>
      <c r="L238" s="30">
        <f t="shared" si="772"/>
        <v>0</v>
      </c>
      <c r="M238" s="30">
        <f t="shared" si="772"/>
        <v>1839.2</v>
      </c>
      <c r="N238" s="30">
        <f t="shared" si="770"/>
        <v>1839.2</v>
      </c>
      <c r="O238" s="30">
        <f t="shared" ref="O238" si="773">O239</f>
        <v>0</v>
      </c>
      <c r="P238" s="30">
        <f t="shared" ref="P238:R238" si="774">P239</f>
        <v>1839.2</v>
      </c>
      <c r="Q238" s="30">
        <f t="shared" si="774"/>
        <v>0</v>
      </c>
      <c r="R238" s="30">
        <f t="shared" si="774"/>
        <v>1839.2</v>
      </c>
    </row>
    <row r="239" spans="1:18" ht="31.5" hidden="1" outlineLevel="7" x14ac:dyDescent="0.2">
      <c r="A239" s="42" t="s">
        <v>640</v>
      </c>
      <c r="B239" s="34" t="s">
        <v>65</v>
      </c>
      <c r="C239" s="35" t="s">
        <v>66</v>
      </c>
      <c r="D239" s="31">
        <v>1839.2</v>
      </c>
      <c r="E239" s="28"/>
      <c r="F239" s="28">
        <f>SUM(D239:E239)</f>
        <v>1839.2</v>
      </c>
      <c r="G239" s="28"/>
      <c r="H239" s="28">
        <f t="shared" ref="H239" si="775">SUM(F239:G239)</f>
        <v>1839.2</v>
      </c>
      <c r="I239" s="31">
        <v>1839.2</v>
      </c>
      <c r="J239" s="28"/>
      <c r="K239" s="28">
        <f>SUM(I239:J239)</f>
        <v>1839.2</v>
      </c>
      <c r="L239" s="28"/>
      <c r="M239" s="28">
        <f t="shared" ref="M239" si="776">SUM(K239:L239)</f>
        <v>1839.2</v>
      </c>
      <c r="N239" s="31">
        <v>1839.2</v>
      </c>
      <c r="O239" s="28"/>
      <c r="P239" s="28">
        <f>SUM(N239:O239)</f>
        <v>1839.2</v>
      </c>
      <c r="Q239" s="28"/>
      <c r="R239" s="28">
        <f t="shared" ref="R239" si="777">SUM(P239:Q239)</f>
        <v>1839.2</v>
      </c>
    </row>
    <row r="240" spans="1:18" ht="15.75" hidden="1" outlineLevel="7" x14ac:dyDescent="0.2">
      <c r="A240" s="6" t="s">
        <v>639</v>
      </c>
      <c r="B240" s="22"/>
      <c r="C240" s="39" t="s">
        <v>638</v>
      </c>
      <c r="D240" s="30">
        <f>D241</f>
        <v>3246.9</v>
      </c>
      <c r="E240" s="30">
        <f t="shared" ref="E240:H240" si="778">E241</f>
        <v>0</v>
      </c>
      <c r="F240" s="30">
        <f t="shared" si="778"/>
        <v>3246.9</v>
      </c>
      <c r="G240" s="30">
        <f t="shared" si="778"/>
        <v>0</v>
      </c>
      <c r="H240" s="30">
        <f t="shared" si="778"/>
        <v>3246.9</v>
      </c>
      <c r="I240" s="30">
        <f t="shared" ref="I240" si="779">I241</f>
        <v>3246.9</v>
      </c>
      <c r="J240" s="30">
        <f t="shared" ref="J240" si="780">J241</f>
        <v>0</v>
      </c>
      <c r="K240" s="30">
        <f t="shared" ref="K240:M240" si="781">K241</f>
        <v>3246.9</v>
      </c>
      <c r="L240" s="30">
        <f t="shared" si="781"/>
        <v>0</v>
      </c>
      <c r="M240" s="30">
        <f t="shared" si="781"/>
        <v>3246.9</v>
      </c>
      <c r="N240" s="30">
        <f t="shared" ref="N240" si="782">N241</f>
        <v>3246.9</v>
      </c>
      <c r="O240" s="30">
        <f t="shared" ref="O240" si="783">O241</f>
        <v>0</v>
      </c>
      <c r="P240" s="30">
        <f t="shared" ref="P240:R240" si="784">P241</f>
        <v>3246.9</v>
      </c>
      <c r="Q240" s="30">
        <f t="shared" si="784"/>
        <v>0</v>
      </c>
      <c r="R240" s="30">
        <f t="shared" si="784"/>
        <v>3246.9</v>
      </c>
    </row>
    <row r="241" spans="1:18" ht="31.5" hidden="1" outlineLevel="7" x14ac:dyDescent="0.2">
      <c r="A241" s="42" t="s">
        <v>639</v>
      </c>
      <c r="B241" s="34" t="s">
        <v>65</v>
      </c>
      <c r="C241" s="35" t="s">
        <v>66</v>
      </c>
      <c r="D241" s="31">
        <f>1876.9+1270+100</f>
        <v>3246.9</v>
      </c>
      <c r="E241" s="28"/>
      <c r="F241" s="28">
        <f>SUM(D241:E241)</f>
        <v>3246.9</v>
      </c>
      <c r="G241" s="28"/>
      <c r="H241" s="28">
        <f t="shared" ref="H241" si="785">SUM(F241:G241)</f>
        <v>3246.9</v>
      </c>
      <c r="I241" s="31">
        <f t="shared" ref="I241:N241" si="786">1876.9+1270+100</f>
        <v>3246.9</v>
      </c>
      <c r="J241" s="28"/>
      <c r="K241" s="28">
        <f>SUM(I241:J241)</f>
        <v>3246.9</v>
      </c>
      <c r="L241" s="28"/>
      <c r="M241" s="28">
        <f t="shared" ref="M241" si="787">SUM(K241:L241)</f>
        <v>3246.9</v>
      </c>
      <c r="N241" s="31">
        <f t="shared" si="786"/>
        <v>3246.9</v>
      </c>
      <c r="O241" s="28"/>
      <c r="P241" s="28">
        <f>SUM(N241:O241)</f>
        <v>3246.9</v>
      </c>
      <c r="Q241" s="28"/>
      <c r="R241" s="28">
        <f t="shared" ref="R241" si="788">SUM(P241:Q241)</f>
        <v>3246.9</v>
      </c>
    </row>
    <row r="242" spans="1:18" ht="15.75" hidden="1" outlineLevel="5" x14ac:dyDescent="0.2">
      <c r="A242" s="22" t="s">
        <v>136</v>
      </c>
      <c r="B242" s="22"/>
      <c r="C242" s="23" t="s">
        <v>137</v>
      </c>
      <c r="D242" s="24">
        <f>D243</f>
        <v>2600</v>
      </c>
      <c r="E242" s="24">
        <f t="shared" ref="E242:H242" si="789">E243</f>
        <v>0</v>
      </c>
      <c r="F242" s="24">
        <f t="shared" si="789"/>
        <v>2600</v>
      </c>
      <c r="G242" s="24">
        <f t="shared" si="789"/>
        <v>0</v>
      </c>
      <c r="H242" s="24">
        <f t="shared" si="789"/>
        <v>2600</v>
      </c>
      <c r="I242" s="24">
        <f t="shared" ref="I242:N242" si="790">I243</f>
        <v>2600</v>
      </c>
      <c r="J242" s="24">
        <f t="shared" ref="J242" si="791">J243</f>
        <v>0</v>
      </c>
      <c r="K242" s="24">
        <f t="shared" ref="K242:M242" si="792">K243</f>
        <v>2600</v>
      </c>
      <c r="L242" s="24">
        <f t="shared" si="792"/>
        <v>0</v>
      </c>
      <c r="M242" s="24">
        <f t="shared" si="792"/>
        <v>2600</v>
      </c>
      <c r="N242" s="24">
        <f t="shared" si="790"/>
        <v>2600</v>
      </c>
      <c r="O242" s="24">
        <f t="shared" ref="O242" si="793">O243</f>
        <v>0</v>
      </c>
      <c r="P242" s="24">
        <f t="shared" ref="P242:R242" si="794">P243</f>
        <v>2600</v>
      </c>
      <c r="Q242" s="24">
        <f t="shared" si="794"/>
        <v>0</v>
      </c>
      <c r="R242" s="24">
        <f t="shared" si="794"/>
        <v>2600</v>
      </c>
    </row>
    <row r="243" spans="1:18" ht="31.5" hidden="1" outlineLevel="7" x14ac:dyDescent="0.2">
      <c r="A243" s="26" t="s">
        <v>136</v>
      </c>
      <c r="B243" s="26" t="s">
        <v>7</v>
      </c>
      <c r="C243" s="27" t="s">
        <v>8</v>
      </c>
      <c r="D243" s="28">
        <v>2600</v>
      </c>
      <c r="E243" s="28"/>
      <c r="F243" s="28">
        <f>SUM(D243:E243)</f>
        <v>2600</v>
      </c>
      <c r="G243" s="28"/>
      <c r="H243" s="28">
        <f t="shared" ref="H243" si="795">SUM(F243:G243)</f>
        <v>2600</v>
      </c>
      <c r="I243" s="28">
        <v>2600</v>
      </c>
      <c r="J243" s="28"/>
      <c r="K243" s="28">
        <f>SUM(I243:J243)</f>
        <v>2600</v>
      </c>
      <c r="L243" s="28"/>
      <c r="M243" s="28">
        <f t="shared" ref="M243" si="796">SUM(K243:L243)</f>
        <v>2600</v>
      </c>
      <c r="N243" s="28">
        <v>2600</v>
      </c>
      <c r="O243" s="28"/>
      <c r="P243" s="28">
        <f>SUM(N243:O243)</f>
        <v>2600</v>
      </c>
      <c r="Q243" s="28"/>
      <c r="R243" s="28">
        <f t="shared" ref="R243" si="797">SUM(P243:Q243)</f>
        <v>2600</v>
      </c>
    </row>
    <row r="244" spans="1:18" ht="15.75" outlineLevel="5" collapsed="1" x14ac:dyDescent="0.2">
      <c r="A244" s="22" t="s">
        <v>107</v>
      </c>
      <c r="B244" s="22"/>
      <c r="C244" s="23" t="s">
        <v>108</v>
      </c>
      <c r="D244" s="24">
        <f>D245</f>
        <v>2983.1</v>
      </c>
      <c r="E244" s="24">
        <f t="shared" ref="E244:H244" si="798">E245</f>
        <v>0</v>
      </c>
      <c r="F244" s="24">
        <f t="shared" si="798"/>
        <v>2983.1</v>
      </c>
      <c r="G244" s="24">
        <f t="shared" si="798"/>
        <v>845.34829999999999</v>
      </c>
      <c r="H244" s="24">
        <f t="shared" si="798"/>
        <v>3828.4483</v>
      </c>
      <c r="I244" s="24">
        <f>I245</f>
        <v>2983.1</v>
      </c>
      <c r="J244" s="24">
        <f t="shared" ref="J244" si="799">J245</f>
        <v>0</v>
      </c>
      <c r="K244" s="24">
        <f t="shared" ref="K244:M244" si="800">K245</f>
        <v>2983.1</v>
      </c>
      <c r="L244" s="24">
        <f t="shared" si="800"/>
        <v>0</v>
      </c>
      <c r="M244" s="24">
        <f t="shared" si="800"/>
        <v>2983.1</v>
      </c>
      <c r="N244" s="24">
        <f>N245</f>
        <v>2983.1</v>
      </c>
      <c r="O244" s="24">
        <f t="shared" ref="O244" si="801">O245</f>
        <v>0</v>
      </c>
      <c r="P244" s="24">
        <f t="shared" ref="P244:R244" si="802">P245</f>
        <v>2983.1</v>
      </c>
      <c r="Q244" s="24">
        <f t="shared" si="802"/>
        <v>0</v>
      </c>
      <c r="R244" s="24">
        <f t="shared" si="802"/>
        <v>2983.1</v>
      </c>
    </row>
    <row r="245" spans="1:18" ht="31.5" outlineLevel="7" x14ac:dyDescent="0.2">
      <c r="A245" s="26" t="s">
        <v>107</v>
      </c>
      <c r="B245" s="26" t="s">
        <v>65</v>
      </c>
      <c r="C245" s="27" t="s">
        <v>66</v>
      </c>
      <c r="D245" s="28">
        <v>2983.1</v>
      </c>
      <c r="E245" s="28"/>
      <c r="F245" s="28">
        <f>SUM(D245:E245)</f>
        <v>2983.1</v>
      </c>
      <c r="G245" s="28">
        <v>845.34829999999999</v>
      </c>
      <c r="H245" s="28">
        <f t="shared" ref="H245" si="803">SUM(F245:G245)</f>
        <v>3828.4483</v>
      </c>
      <c r="I245" s="28">
        <v>2983.1</v>
      </c>
      <c r="J245" s="28"/>
      <c r="K245" s="28">
        <f>SUM(I245:J245)</f>
        <v>2983.1</v>
      </c>
      <c r="L245" s="28"/>
      <c r="M245" s="28">
        <f t="shared" ref="M245" si="804">SUM(K245:L245)</f>
        <v>2983.1</v>
      </c>
      <c r="N245" s="28">
        <v>2983.1</v>
      </c>
      <c r="O245" s="28"/>
      <c r="P245" s="28">
        <f>SUM(N245:O245)</f>
        <v>2983.1</v>
      </c>
      <c r="Q245" s="28"/>
      <c r="R245" s="28">
        <f t="shared" ref="R245" si="805">SUM(P245:Q245)</f>
        <v>2983.1</v>
      </c>
    </row>
    <row r="246" spans="1:18" ht="31.5" hidden="1" outlineLevel="3" x14ac:dyDescent="0.2">
      <c r="A246" s="22" t="s">
        <v>138</v>
      </c>
      <c r="B246" s="22"/>
      <c r="C246" s="23" t="s">
        <v>139</v>
      </c>
      <c r="D246" s="24">
        <f>D247+D254</f>
        <v>940</v>
      </c>
      <c r="E246" s="24">
        <f t="shared" ref="E246:F246" si="806">E247+E254</f>
        <v>0</v>
      </c>
      <c r="F246" s="24">
        <f t="shared" si="806"/>
        <v>940</v>
      </c>
      <c r="G246" s="24">
        <f t="shared" ref="G246:H246" si="807">G247+G254</f>
        <v>0</v>
      </c>
      <c r="H246" s="24">
        <f t="shared" si="807"/>
        <v>940</v>
      </c>
      <c r="I246" s="24">
        <f t="shared" ref="I246:N246" si="808">I247+I254</f>
        <v>940</v>
      </c>
      <c r="J246" s="24">
        <f t="shared" ref="J246" si="809">J247+J254</f>
        <v>0</v>
      </c>
      <c r="K246" s="24">
        <f t="shared" ref="K246:M246" si="810">K247+K254</f>
        <v>940</v>
      </c>
      <c r="L246" s="24">
        <f t="shared" si="810"/>
        <v>0</v>
      </c>
      <c r="M246" s="24">
        <f t="shared" si="810"/>
        <v>940</v>
      </c>
      <c r="N246" s="24">
        <f t="shared" si="808"/>
        <v>940</v>
      </c>
      <c r="O246" s="24">
        <f t="shared" ref="O246" si="811">O247+O254</f>
        <v>0</v>
      </c>
      <c r="P246" s="24">
        <f t="shared" ref="P246:R246" si="812">P247+P254</f>
        <v>940</v>
      </c>
      <c r="Q246" s="24">
        <f t="shared" si="812"/>
        <v>0</v>
      </c>
      <c r="R246" s="24">
        <f t="shared" si="812"/>
        <v>940</v>
      </c>
    </row>
    <row r="247" spans="1:18" ht="15.75" hidden="1" outlineLevel="4" x14ac:dyDescent="0.2">
      <c r="A247" s="22" t="s">
        <v>140</v>
      </c>
      <c r="B247" s="22"/>
      <c r="C247" s="23" t="s">
        <v>141</v>
      </c>
      <c r="D247" s="24">
        <f>D248+D250+D252</f>
        <v>920</v>
      </c>
      <c r="E247" s="24">
        <f t="shared" ref="E247:F247" si="813">E248+E250+E252</f>
        <v>0</v>
      </c>
      <c r="F247" s="24">
        <f t="shared" si="813"/>
        <v>920</v>
      </c>
      <c r="G247" s="24">
        <f t="shared" ref="G247:H247" si="814">G248+G250+G252</f>
        <v>0</v>
      </c>
      <c r="H247" s="24">
        <f t="shared" si="814"/>
        <v>920</v>
      </c>
      <c r="I247" s="24">
        <f t="shared" ref="I247:N247" si="815">I248+I250+I252</f>
        <v>920</v>
      </c>
      <c r="J247" s="24">
        <f t="shared" ref="J247" si="816">J248+J250+J252</f>
        <v>0</v>
      </c>
      <c r="K247" s="24">
        <f t="shared" ref="K247:M247" si="817">K248+K250+K252</f>
        <v>920</v>
      </c>
      <c r="L247" s="24">
        <f t="shared" si="817"/>
        <v>0</v>
      </c>
      <c r="M247" s="24">
        <f t="shared" si="817"/>
        <v>920</v>
      </c>
      <c r="N247" s="24">
        <f t="shared" si="815"/>
        <v>920</v>
      </c>
      <c r="O247" s="24">
        <f t="shared" ref="O247" si="818">O248+O250+O252</f>
        <v>0</v>
      </c>
      <c r="P247" s="24">
        <f t="shared" ref="P247:R247" si="819">P248+P250+P252</f>
        <v>920</v>
      </c>
      <c r="Q247" s="24">
        <f t="shared" si="819"/>
        <v>0</v>
      </c>
      <c r="R247" s="24">
        <f t="shared" si="819"/>
        <v>920</v>
      </c>
    </row>
    <row r="248" spans="1:18" ht="15.75" hidden="1" outlineLevel="5" x14ac:dyDescent="0.2">
      <c r="A248" s="22" t="s">
        <v>142</v>
      </c>
      <c r="B248" s="22"/>
      <c r="C248" s="23" t="s">
        <v>143</v>
      </c>
      <c r="D248" s="24">
        <f>D249</f>
        <v>600</v>
      </c>
      <c r="E248" s="24">
        <f t="shared" ref="E248:H248" si="820">E249</f>
        <v>0</v>
      </c>
      <c r="F248" s="24">
        <f t="shared" si="820"/>
        <v>600</v>
      </c>
      <c r="G248" s="24">
        <f t="shared" si="820"/>
        <v>0</v>
      </c>
      <c r="H248" s="24">
        <f t="shared" si="820"/>
        <v>600</v>
      </c>
      <c r="I248" s="24">
        <f>I249</f>
        <v>600</v>
      </c>
      <c r="J248" s="24">
        <f t="shared" ref="J248" si="821">J249</f>
        <v>0</v>
      </c>
      <c r="K248" s="24">
        <f t="shared" ref="K248:M248" si="822">K249</f>
        <v>600</v>
      </c>
      <c r="L248" s="24">
        <f t="shared" si="822"/>
        <v>0</v>
      </c>
      <c r="M248" s="24">
        <f t="shared" si="822"/>
        <v>600</v>
      </c>
      <c r="N248" s="24">
        <f>N249</f>
        <v>600</v>
      </c>
      <c r="O248" s="24">
        <f t="shared" ref="O248" si="823">O249</f>
        <v>0</v>
      </c>
      <c r="P248" s="24">
        <f t="shared" ref="P248:R248" si="824">P249</f>
        <v>600</v>
      </c>
      <c r="Q248" s="24">
        <f t="shared" si="824"/>
        <v>0</v>
      </c>
      <c r="R248" s="24">
        <f t="shared" si="824"/>
        <v>600</v>
      </c>
    </row>
    <row r="249" spans="1:18" ht="31.5" hidden="1" outlineLevel="7" x14ac:dyDescent="0.2">
      <c r="A249" s="26" t="s">
        <v>142</v>
      </c>
      <c r="B249" s="26" t="s">
        <v>7</v>
      </c>
      <c r="C249" s="27" t="s">
        <v>8</v>
      </c>
      <c r="D249" s="28">
        <v>600</v>
      </c>
      <c r="E249" s="28"/>
      <c r="F249" s="28">
        <f>SUM(D249:E249)</f>
        <v>600</v>
      </c>
      <c r="G249" s="28"/>
      <c r="H249" s="28">
        <f t="shared" ref="H249" si="825">SUM(F249:G249)</f>
        <v>600</v>
      </c>
      <c r="I249" s="28">
        <v>600</v>
      </c>
      <c r="J249" s="28"/>
      <c r="K249" s="28">
        <f>SUM(I249:J249)</f>
        <v>600</v>
      </c>
      <c r="L249" s="28"/>
      <c r="M249" s="28">
        <f t="shared" ref="M249" si="826">SUM(K249:L249)</f>
        <v>600</v>
      </c>
      <c r="N249" s="28">
        <v>600</v>
      </c>
      <c r="O249" s="28"/>
      <c r="P249" s="28">
        <f>SUM(N249:O249)</f>
        <v>600</v>
      </c>
      <c r="Q249" s="28"/>
      <c r="R249" s="28">
        <f t="shared" ref="R249" si="827">SUM(P249:Q249)</f>
        <v>600</v>
      </c>
    </row>
    <row r="250" spans="1:18" ht="31.5" hidden="1" outlineLevel="5" x14ac:dyDescent="0.2">
      <c r="A250" s="22" t="s">
        <v>215</v>
      </c>
      <c r="B250" s="22"/>
      <c r="C250" s="23" t="s">
        <v>216</v>
      </c>
      <c r="D250" s="24">
        <f>D251</f>
        <v>150</v>
      </c>
      <c r="E250" s="24">
        <f t="shared" ref="E250:H250" si="828">E251</f>
        <v>0</v>
      </c>
      <c r="F250" s="24">
        <f t="shared" si="828"/>
        <v>150</v>
      </c>
      <c r="G250" s="24">
        <f t="shared" si="828"/>
        <v>0</v>
      </c>
      <c r="H250" s="24">
        <f t="shared" si="828"/>
        <v>150</v>
      </c>
      <c r="I250" s="24">
        <f>I251</f>
        <v>150</v>
      </c>
      <c r="J250" s="24">
        <f t="shared" ref="J250" si="829">J251</f>
        <v>0</v>
      </c>
      <c r="K250" s="24">
        <f t="shared" ref="K250:M250" si="830">K251</f>
        <v>150</v>
      </c>
      <c r="L250" s="24">
        <f t="shared" si="830"/>
        <v>0</v>
      </c>
      <c r="M250" s="24">
        <f t="shared" si="830"/>
        <v>150</v>
      </c>
      <c r="N250" s="24">
        <f>N251</f>
        <v>150</v>
      </c>
      <c r="O250" s="24">
        <f t="shared" ref="O250" si="831">O251</f>
        <v>0</v>
      </c>
      <c r="P250" s="24">
        <f t="shared" ref="P250:R250" si="832">P251</f>
        <v>150</v>
      </c>
      <c r="Q250" s="24">
        <f t="shared" si="832"/>
        <v>0</v>
      </c>
      <c r="R250" s="24">
        <f t="shared" si="832"/>
        <v>150</v>
      </c>
    </row>
    <row r="251" spans="1:18" ht="31.5" hidden="1" outlineLevel="7" x14ac:dyDescent="0.2">
      <c r="A251" s="26" t="s">
        <v>215</v>
      </c>
      <c r="B251" s="26" t="s">
        <v>7</v>
      </c>
      <c r="C251" s="27" t="s">
        <v>8</v>
      </c>
      <c r="D251" s="28">
        <v>150</v>
      </c>
      <c r="E251" s="28"/>
      <c r="F251" s="28">
        <f>SUM(D251:E251)</f>
        <v>150</v>
      </c>
      <c r="G251" s="28"/>
      <c r="H251" s="28">
        <f t="shared" ref="H251" si="833">SUM(F251:G251)</f>
        <v>150</v>
      </c>
      <c r="I251" s="28">
        <v>150</v>
      </c>
      <c r="J251" s="28"/>
      <c r="K251" s="28">
        <f>SUM(I251:J251)</f>
        <v>150</v>
      </c>
      <c r="L251" s="28"/>
      <c r="M251" s="28">
        <f t="shared" ref="M251" si="834">SUM(K251:L251)</f>
        <v>150</v>
      </c>
      <c r="N251" s="28">
        <v>150</v>
      </c>
      <c r="O251" s="28"/>
      <c r="P251" s="28">
        <f>SUM(N251:O251)</f>
        <v>150</v>
      </c>
      <c r="Q251" s="28"/>
      <c r="R251" s="28">
        <f t="shared" ref="R251" si="835">SUM(P251:Q251)</f>
        <v>150</v>
      </c>
    </row>
    <row r="252" spans="1:18" ht="15.75" hidden="1" outlineLevel="5" x14ac:dyDescent="0.2">
      <c r="A252" s="22" t="s">
        <v>217</v>
      </c>
      <c r="B252" s="22"/>
      <c r="C252" s="23" t="s">
        <v>218</v>
      </c>
      <c r="D252" s="24">
        <f>D253</f>
        <v>170</v>
      </c>
      <c r="E252" s="24">
        <f t="shared" ref="E252:H252" si="836">E253</f>
        <v>0</v>
      </c>
      <c r="F252" s="24">
        <f t="shared" si="836"/>
        <v>170</v>
      </c>
      <c r="G252" s="24">
        <f t="shared" si="836"/>
        <v>0</v>
      </c>
      <c r="H252" s="24">
        <f t="shared" si="836"/>
        <v>170</v>
      </c>
      <c r="I252" s="24">
        <f>I253</f>
        <v>170</v>
      </c>
      <c r="J252" s="24">
        <f t="shared" ref="J252" si="837">J253</f>
        <v>0</v>
      </c>
      <c r="K252" s="24">
        <f t="shared" ref="K252:M252" si="838">K253</f>
        <v>170</v>
      </c>
      <c r="L252" s="24">
        <f t="shared" si="838"/>
        <v>0</v>
      </c>
      <c r="M252" s="24">
        <f t="shared" si="838"/>
        <v>170</v>
      </c>
      <c r="N252" s="24">
        <f>N253</f>
        <v>170</v>
      </c>
      <c r="O252" s="24">
        <f t="shared" ref="O252" si="839">O253</f>
        <v>0</v>
      </c>
      <c r="P252" s="24">
        <f t="shared" ref="P252:R252" si="840">P253</f>
        <v>170</v>
      </c>
      <c r="Q252" s="24">
        <f t="shared" si="840"/>
        <v>0</v>
      </c>
      <c r="R252" s="24">
        <f t="shared" si="840"/>
        <v>170</v>
      </c>
    </row>
    <row r="253" spans="1:18" ht="31.5" hidden="1" outlineLevel="7" x14ac:dyDescent="0.2">
      <c r="A253" s="26" t="s">
        <v>217</v>
      </c>
      <c r="B253" s="26" t="s">
        <v>7</v>
      </c>
      <c r="C253" s="27" t="s">
        <v>8</v>
      </c>
      <c r="D253" s="28">
        <v>170</v>
      </c>
      <c r="E253" s="28"/>
      <c r="F253" s="28">
        <f>SUM(D253:E253)</f>
        <v>170</v>
      </c>
      <c r="G253" s="28"/>
      <c r="H253" s="28">
        <f t="shared" ref="H253" si="841">SUM(F253:G253)</f>
        <v>170</v>
      </c>
      <c r="I253" s="28">
        <v>170</v>
      </c>
      <c r="J253" s="28"/>
      <c r="K253" s="28">
        <f>SUM(I253:J253)</f>
        <v>170</v>
      </c>
      <c r="L253" s="28"/>
      <c r="M253" s="28">
        <f t="shared" ref="M253" si="842">SUM(K253:L253)</f>
        <v>170</v>
      </c>
      <c r="N253" s="28">
        <v>170</v>
      </c>
      <c r="O253" s="28"/>
      <c r="P253" s="28">
        <f>SUM(N253:O253)</f>
        <v>170</v>
      </c>
      <c r="Q253" s="28"/>
      <c r="R253" s="28">
        <f t="shared" ref="R253" si="843">SUM(P253:Q253)</f>
        <v>170</v>
      </c>
    </row>
    <row r="254" spans="1:18" ht="31.5" hidden="1" outlineLevel="4" x14ac:dyDescent="0.2">
      <c r="A254" s="22" t="s">
        <v>219</v>
      </c>
      <c r="B254" s="22"/>
      <c r="C254" s="23" t="s">
        <v>220</v>
      </c>
      <c r="D254" s="24">
        <f t="shared" ref="D254:R255" si="844">D255</f>
        <v>20</v>
      </c>
      <c r="E254" s="24">
        <f t="shared" si="844"/>
        <v>0</v>
      </c>
      <c r="F254" s="24">
        <f t="shared" si="844"/>
        <v>20</v>
      </c>
      <c r="G254" s="24">
        <f t="shared" si="844"/>
        <v>0</v>
      </c>
      <c r="H254" s="24">
        <f t="shared" si="844"/>
        <v>20</v>
      </c>
      <c r="I254" s="24">
        <f t="shared" si="844"/>
        <v>20</v>
      </c>
      <c r="J254" s="24">
        <f t="shared" si="844"/>
        <v>0</v>
      </c>
      <c r="K254" s="24">
        <f t="shared" si="844"/>
        <v>20</v>
      </c>
      <c r="L254" s="24">
        <f t="shared" si="844"/>
        <v>0</v>
      </c>
      <c r="M254" s="24">
        <f t="shared" si="844"/>
        <v>20</v>
      </c>
      <c r="N254" s="24">
        <f t="shared" si="844"/>
        <v>20</v>
      </c>
      <c r="O254" s="24">
        <f t="shared" si="844"/>
        <v>0</v>
      </c>
      <c r="P254" s="24">
        <f t="shared" si="844"/>
        <v>20</v>
      </c>
      <c r="Q254" s="24">
        <f t="shared" si="844"/>
        <v>0</v>
      </c>
      <c r="R254" s="24">
        <f t="shared" si="844"/>
        <v>20</v>
      </c>
    </row>
    <row r="255" spans="1:18" ht="15.75" hidden="1" outlineLevel="5" x14ac:dyDescent="0.2">
      <c r="A255" s="22" t="s">
        <v>221</v>
      </c>
      <c r="B255" s="22"/>
      <c r="C255" s="23" t="s">
        <v>222</v>
      </c>
      <c r="D255" s="24">
        <f t="shared" si="844"/>
        <v>20</v>
      </c>
      <c r="E255" s="24">
        <f t="shared" si="844"/>
        <v>0</v>
      </c>
      <c r="F255" s="24">
        <f t="shared" si="844"/>
        <v>20</v>
      </c>
      <c r="G255" s="24">
        <f t="shared" si="844"/>
        <v>0</v>
      </c>
      <c r="H255" s="24">
        <f t="shared" si="844"/>
        <v>20</v>
      </c>
      <c r="I255" s="24">
        <f t="shared" si="844"/>
        <v>20</v>
      </c>
      <c r="J255" s="24">
        <f t="shared" si="844"/>
        <v>0</v>
      </c>
      <c r="K255" s="24">
        <f t="shared" si="844"/>
        <v>20</v>
      </c>
      <c r="L255" s="24">
        <f t="shared" si="844"/>
        <v>0</v>
      </c>
      <c r="M255" s="24">
        <f t="shared" si="844"/>
        <v>20</v>
      </c>
      <c r="N255" s="24">
        <f t="shared" si="844"/>
        <v>20</v>
      </c>
      <c r="O255" s="24">
        <f t="shared" si="844"/>
        <v>0</v>
      </c>
      <c r="P255" s="24">
        <f t="shared" si="844"/>
        <v>20</v>
      </c>
      <c r="Q255" s="24">
        <f t="shared" si="844"/>
        <v>0</v>
      </c>
      <c r="R255" s="24">
        <f t="shared" si="844"/>
        <v>20</v>
      </c>
    </row>
    <row r="256" spans="1:18" ht="31.5" hidden="1" outlineLevel="7" x14ac:dyDescent="0.2">
      <c r="A256" s="26" t="s">
        <v>221</v>
      </c>
      <c r="B256" s="26" t="s">
        <v>7</v>
      </c>
      <c r="C256" s="27" t="s">
        <v>8</v>
      </c>
      <c r="D256" s="28">
        <v>20</v>
      </c>
      <c r="E256" s="28"/>
      <c r="F256" s="28">
        <f>SUM(D256:E256)</f>
        <v>20</v>
      </c>
      <c r="G256" s="28"/>
      <c r="H256" s="28">
        <f t="shared" ref="H256" si="845">SUM(F256:G256)</f>
        <v>20</v>
      </c>
      <c r="I256" s="28">
        <v>20</v>
      </c>
      <c r="J256" s="28"/>
      <c r="K256" s="28">
        <f>SUM(I256:J256)</f>
        <v>20</v>
      </c>
      <c r="L256" s="28"/>
      <c r="M256" s="28">
        <f t="shared" ref="M256" si="846">SUM(K256:L256)</f>
        <v>20</v>
      </c>
      <c r="N256" s="28">
        <v>20</v>
      </c>
      <c r="O256" s="28"/>
      <c r="P256" s="28">
        <f>SUM(N256:O256)</f>
        <v>20</v>
      </c>
      <c r="Q256" s="28"/>
      <c r="R256" s="28">
        <f t="shared" ref="R256" si="847">SUM(P256:Q256)</f>
        <v>20</v>
      </c>
    </row>
    <row r="257" spans="1:18" ht="47.25" outlineLevel="3" collapsed="1" x14ac:dyDescent="0.2">
      <c r="A257" s="22" t="s">
        <v>98</v>
      </c>
      <c r="B257" s="22"/>
      <c r="C257" s="23" t="s">
        <v>99</v>
      </c>
      <c r="D257" s="24">
        <f t="shared" ref="D257:R258" si="848">D258</f>
        <v>30248.9</v>
      </c>
      <c r="E257" s="24">
        <f t="shared" si="848"/>
        <v>0</v>
      </c>
      <c r="F257" s="24">
        <f t="shared" si="848"/>
        <v>30248.9</v>
      </c>
      <c r="G257" s="24">
        <f t="shared" si="848"/>
        <v>298.8</v>
      </c>
      <c r="H257" s="24">
        <f t="shared" si="848"/>
        <v>30547.7</v>
      </c>
      <c r="I257" s="24">
        <f t="shared" si="848"/>
        <v>31325</v>
      </c>
      <c r="J257" s="24">
        <f t="shared" si="848"/>
        <v>0</v>
      </c>
      <c r="K257" s="24">
        <f t="shared" si="848"/>
        <v>31325</v>
      </c>
      <c r="L257" s="24">
        <f t="shared" si="848"/>
        <v>0</v>
      </c>
      <c r="M257" s="24">
        <f t="shared" si="848"/>
        <v>31325</v>
      </c>
      <c r="N257" s="24">
        <f t="shared" si="848"/>
        <v>36074.9</v>
      </c>
      <c r="O257" s="24">
        <f t="shared" si="848"/>
        <v>0</v>
      </c>
      <c r="P257" s="24">
        <f t="shared" si="848"/>
        <v>36074.9</v>
      </c>
      <c r="Q257" s="24">
        <f t="shared" si="848"/>
        <v>0</v>
      </c>
      <c r="R257" s="24">
        <f t="shared" si="848"/>
        <v>36074.9</v>
      </c>
    </row>
    <row r="258" spans="1:18" ht="31.5" outlineLevel="4" x14ac:dyDescent="0.2">
      <c r="A258" s="22" t="s">
        <v>100</v>
      </c>
      <c r="B258" s="22"/>
      <c r="C258" s="23" t="s">
        <v>35</v>
      </c>
      <c r="D258" s="24">
        <f t="shared" si="848"/>
        <v>30248.9</v>
      </c>
      <c r="E258" s="24">
        <f t="shared" si="848"/>
        <v>0</v>
      </c>
      <c r="F258" s="24">
        <f t="shared" si="848"/>
        <v>30248.9</v>
      </c>
      <c r="G258" s="24">
        <f t="shared" si="848"/>
        <v>298.8</v>
      </c>
      <c r="H258" s="24">
        <f t="shared" si="848"/>
        <v>30547.7</v>
      </c>
      <c r="I258" s="24">
        <f t="shared" si="848"/>
        <v>31325</v>
      </c>
      <c r="J258" s="24">
        <f t="shared" si="848"/>
        <v>0</v>
      </c>
      <c r="K258" s="24">
        <f t="shared" si="848"/>
        <v>31325</v>
      </c>
      <c r="L258" s="24">
        <f t="shared" si="848"/>
        <v>0</v>
      </c>
      <c r="M258" s="24">
        <f t="shared" si="848"/>
        <v>31325</v>
      </c>
      <c r="N258" s="24">
        <f t="shared" si="848"/>
        <v>36074.9</v>
      </c>
      <c r="O258" s="24">
        <f t="shared" si="848"/>
        <v>0</v>
      </c>
      <c r="P258" s="24">
        <f t="shared" si="848"/>
        <v>36074.9</v>
      </c>
      <c r="Q258" s="24">
        <f t="shared" si="848"/>
        <v>0</v>
      </c>
      <c r="R258" s="24">
        <f t="shared" si="848"/>
        <v>36074.9</v>
      </c>
    </row>
    <row r="259" spans="1:18" ht="15.75" outlineLevel="5" x14ac:dyDescent="0.2">
      <c r="A259" s="22" t="s">
        <v>101</v>
      </c>
      <c r="B259" s="22"/>
      <c r="C259" s="23" t="s">
        <v>102</v>
      </c>
      <c r="D259" s="24">
        <f>D260+D261+D262</f>
        <v>30248.9</v>
      </c>
      <c r="E259" s="24">
        <f t="shared" ref="E259:F259" si="849">E260+E261+E262</f>
        <v>0</v>
      </c>
      <c r="F259" s="24">
        <f t="shared" si="849"/>
        <v>30248.9</v>
      </c>
      <c r="G259" s="24">
        <f t="shared" ref="G259:H259" si="850">G260+G261+G262</f>
        <v>298.8</v>
      </c>
      <c r="H259" s="24">
        <f t="shared" si="850"/>
        <v>30547.7</v>
      </c>
      <c r="I259" s="24">
        <f>I260+I261+I262</f>
        <v>31325</v>
      </c>
      <c r="J259" s="24">
        <f t="shared" ref="J259" si="851">J260+J261+J262</f>
        <v>0</v>
      </c>
      <c r="K259" s="24">
        <f t="shared" ref="K259:M259" si="852">K260+K261+K262</f>
        <v>31325</v>
      </c>
      <c r="L259" s="24">
        <f t="shared" si="852"/>
        <v>0</v>
      </c>
      <c r="M259" s="24">
        <f t="shared" si="852"/>
        <v>31325</v>
      </c>
      <c r="N259" s="24">
        <f>N260+N261+N262</f>
        <v>36074.9</v>
      </c>
      <c r="O259" s="24">
        <f t="shared" ref="O259" si="853">O260+O261+O262</f>
        <v>0</v>
      </c>
      <c r="P259" s="24">
        <f t="shared" ref="P259:R259" si="854">P260+P261+P262</f>
        <v>36074.9</v>
      </c>
      <c r="Q259" s="24">
        <f t="shared" si="854"/>
        <v>0</v>
      </c>
      <c r="R259" s="24">
        <f t="shared" si="854"/>
        <v>36074.9</v>
      </c>
    </row>
    <row r="260" spans="1:18" ht="47.25" hidden="1" outlineLevel="7" x14ac:dyDescent="0.2">
      <c r="A260" s="26" t="s">
        <v>101</v>
      </c>
      <c r="B260" s="26" t="s">
        <v>4</v>
      </c>
      <c r="C260" s="27" t="s">
        <v>5</v>
      </c>
      <c r="D260" s="31">
        <f>17585.6+9294.7</f>
        <v>26880.3</v>
      </c>
      <c r="E260" s="28"/>
      <c r="F260" s="28">
        <f>SUM(D260:E260)</f>
        <v>26880.3</v>
      </c>
      <c r="G260" s="28"/>
      <c r="H260" s="28">
        <f t="shared" ref="H260" si="855">SUM(F260:G260)</f>
        <v>26880.3</v>
      </c>
      <c r="I260" s="31">
        <f>18289.6+9666.8</f>
        <v>27956.399999999998</v>
      </c>
      <c r="J260" s="28"/>
      <c r="K260" s="28">
        <f>SUM(I260:J260)</f>
        <v>27956.399999999998</v>
      </c>
      <c r="L260" s="28"/>
      <c r="M260" s="28">
        <f t="shared" ref="M260" si="856">SUM(K260:L260)</f>
        <v>27956.399999999998</v>
      </c>
      <c r="N260" s="31">
        <f>21397.1+11309.2</f>
        <v>32706.3</v>
      </c>
      <c r="O260" s="28"/>
      <c r="P260" s="28">
        <f>SUM(N260:O260)</f>
        <v>32706.3</v>
      </c>
      <c r="Q260" s="28"/>
      <c r="R260" s="28">
        <f t="shared" ref="R260" si="857">SUM(P260:Q260)</f>
        <v>32706.3</v>
      </c>
    </row>
    <row r="261" spans="1:18" ht="31.5" outlineLevel="7" x14ac:dyDescent="0.2">
      <c r="A261" s="26" t="s">
        <v>101</v>
      </c>
      <c r="B261" s="26" t="s">
        <v>7</v>
      </c>
      <c r="C261" s="27" t="s">
        <v>8</v>
      </c>
      <c r="D261" s="31">
        <f>2437.5+798.1+74.1</f>
        <v>3309.7</v>
      </c>
      <c r="E261" s="28"/>
      <c r="F261" s="28">
        <f>SUM(D261:E261)</f>
        <v>3309.7</v>
      </c>
      <c r="G261" s="28">
        <f>244.8+54</f>
        <v>298.8</v>
      </c>
      <c r="H261" s="28">
        <f t="shared" ref="H261" si="858">SUM(F261:G261)</f>
        <v>3608.5</v>
      </c>
      <c r="I261" s="31">
        <f>2437.5+798.1+74.1</f>
        <v>3309.7</v>
      </c>
      <c r="J261" s="28"/>
      <c r="K261" s="28">
        <f>SUM(I261:J261)</f>
        <v>3309.7</v>
      </c>
      <c r="L261" s="28"/>
      <c r="M261" s="28">
        <f t="shared" ref="M261" si="859">SUM(K261:L261)</f>
        <v>3309.7</v>
      </c>
      <c r="N261" s="31">
        <f>2437.5+798.1+74.1</f>
        <v>3309.7</v>
      </c>
      <c r="O261" s="28"/>
      <c r="P261" s="28">
        <f>SUM(N261:O261)</f>
        <v>3309.7</v>
      </c>
      <c r="Q261" s="28"/>
      <c r="R261" s="28">
        <f t="shared" ref="R261" si="860">SUM(P261:Q261)</f>
        <v>3309.7</v>
      </c>
    </row>
    <row r="262" spans="1:18" ht="15.75" hidden="1" outlineLevel="7" x14ac:dyDescent="0.2">
      <c r="A262" s="26" t="s">
        <v>101</v>
      </c>
      <c r="B262" s="26" t="s">
        <v>15</v>
      </c>
      <c r="C262" s="27" t="s">
        <v>16</v>
      </c>
      <c r="D262" s="31">
        <f>29.1+29.8</f>
        <v>58.900000000000006</v>
      </c>
      <c r="E262" s="28"/>
      <c r="F262" s="28">
        <f>SUM(D262:E262)</f>
        <v>58.900000000000006</v>
      </c>
      <c r="G262" s="28"/>
      <c r="H262" s="28">
        <f t="shared" ref="H262" si="861">SUM(F262:G262)</f>
        <v>58.900000000000006</v>
      </c>
      <c r="I262" s="31">
        <f>29.1+29.8</f>
        <v>58.900000000000006</v>
      </c>
      <c r="J262" s="28"/>
      <c r="K262" s="28">
        <f>SUM(I262:J262)</f>
        <v>58.900000000000006</v>
      </c>
      <c r="L262" s="28"/>
      <c r="M262" s="28">
        <f t="shared" ref="M262" si="862">SUM(K262:L262)</f>
        <v>58.900000000000006</v>
      </c>
      <c r="N262" s="31">
        <f>29.1+29.8</f>
        <v>58.900000000000006</v>
      </c>
      <c r="O262" s="28"/>
      <c r="P262" s="28">
        <f>SUM(N262:O262)</f>
        <v>58.900000000000006</v>
      </c>
      <c r="Q262" s="28"/>
      <c r="R262" s="28">
        <f t="shared" ref="R262" si="863">SUM(P262:Q262)</f>
        <v>58.900000000000006</v>
      </c>
    </row>
    <row r="263" spans="1:18" ht="31.5" outlineLevel="2" collapsed="1" x14ac:dyDescent="0.2">
      <c r="A263" s="22" t="s">
        <v>119</v>
      </c>
      <c r="B263" s="22"/>
      <c r="C263" s="23" t="s">
        <v>120</v>
      </c>
      <c r="D263" s="24">
        <f>D268+D279+D286+D264</f>
        <v>56459.3</v>
      </c>
      <c r="E263" s="24">
        <f t="shared" ref="E263:F263" si="864">E268+E279+E286+E264</f>
        <v>0</v>
      </c>
      <c r="F263" s="24">
        <f t="shared" si="864"/>
        <v>56459.3</v>
      </c>
      <c r="G263" s="24">
        <f t="shared" ref="G263:H263" si="865">G268+G279+G286+G264</f>
        <v>574.71600000000001</v>
      </c>
      <c r="H263" s="24">
        <f t="shared" si="865"/>
        <v>57034.016000000003</v>
      </c>
      <c r="I263" s="24">
        <f t="shared" ref="I263:N263" si="866">I268+I279+I286+I264</f>
        <v>39666.9</v>
      </c>
      <c r="J263" s="24">
        <f t="shared" ref="J263" si="867">J268+J279+J286+J264</f>
        <v>0</v>
      </c>
      <c r="K263" s="24">
        <f t="shared" ref="K263:M263" si="868">K268+K279+K286+K264</f>
        <v>39666.9</v>
      </c>
      <c r="L263" s="24">
        <f t="shared" si="868"/>
        <v>0</v>
      </c>
      <c r="M263" s="24">
        <f t="shared" si="868"/>
        <v>39666.9</v>
      </c>
      <c r="N263" s="24">
        <f t="shared" si="866"/>
        <v>43884.6</v>
      </c>
      <c r="O263" s="24">
        <f t="shared" ref="O263" si="869">O268+O279+O286+O264</f>
        <v>0</v>
      </c>
      <c r="P263" s="24">
        <f t="shared" ref="P263:R263" si="870">P268+P279+P286+P264</f>
        <v>43884.6</v>
      </c>
      <c r="Q263" s="24">
        <f t="shared" si="870"/>
        <v>0</v>
      </c>
      <c r="R263" s="24">
        <f t="shared" si="870"/>
        <v>43884.6</v>
      </c>
    </row>
    <row r="264" spans="1:18" ht="31.5" hidden="1" outlineLevel="2" x14ac:dyDescent="0.2">
      <c r="A264" s="32" t="s">
        <v>162</v>
      </c>
      <c r="B264" s="32"/>
      <c r="C264" s="33" t="s">
        <v>163</v>
      </c>
      <c r="D264" s="30">
        <f>D265</f>
        <v>711</v>
      </c>
      <c r="E264" s="30">
        <f t="shared" ref="E264:H265" si="871">E265</f>
        <v>0</v>
      </c>
      <c r="F264" s="30">
        <f t="shared" si="871"/>
        <v>711</v>
      </c>
      <c r="G264" s="30">
        <f t="shared" si="871"/>
        <v>0</v>
      </c>
      <c r="H264" s="30">
        <f t="shared" si="871"/>
        <v>711</v>
      </c>
      <c r="I264" s="30">
        <f t="shared" ref="I264:N265" si="872">I265</f>
        <v>711</v>
      </c>
      <c r="J264" s="30">
        <f t="shared" ref="J264:J265" si="873">J265</f>
        <v>0</v>
      </c>
      <c r="K264" s="30">
        <f t="shared" ref="K264:M265" si="874">K265</f>
        <v>711</v>
      </c>
      <c r="L264" s="30">
        <f t="shared" si="874"/>
        <v>0</v>
      </c>
      <c r="M264" s="30">
        <f t="shared" si="874"/>
        <v>711</v>
      </c>
      <c r="N264" s="30">
        <f t="shared" si="872"/>
        <v>711</v>
      </c>
      <c r="O264" s="30">
        <f t="shared" ref="O264:O265" si="875">O265</f>
        <v>0</v>
      </c>
      <c r="P264" s="30">
        <f t="shared" ref="P264:R265" si="876">P265</f>
        <v>711</v>
      </c>
      <c r="Q264" s="30">
        <f t="shared" si="876"/>
        <v>0</v>
      </c>
      <c r="R264" s="30">
        <f t="shared" si="876"/>
        <v>711</v>
      </c>
    </row>
    <row r="265" spans="1:18" ht="31.5" hidden="1" outlineLevel="2" x14ac:dyDescent="0.2">
      <c r="A265" s="32" t="s">
        <v>164</v>
      </c>
      <c r="B265" s="32"/>
      <c r="C265" s="33" t="s">
        <v>444</v>
      </c>
      <c r="D265" s="30">
        <f>D266</f>
        <v>711</v>
      </c>
      <c r="E265" s="30">
        <f t="shared" si="871"/>
        <v>0</v>
      </c>
      <c r="F265" s="30">
        <f t="shared" si="871"/>
        <v>711</v>
      </c>
      <c r="G265" s="30">
        <f t="shared" si="871"/>
        <v>0</v>
      </c>
      <c r="H265" s="30">
        <f t="shared" si="871"/>
        <v>711</v>
      </c>
      <c r="I265" s="30">
        <f t="shared" si="872"/>
        <v>711</v>
      </c>
      <c r="J265" s="30">
        <f t="shared" si="873"/>
        <v>0</v>
      </c>
      <c r="K265" s="30">
        <f t="shared" si="874"/>
        <v>711</v>
      </c>
      <c r="L265" s="30">
        <f t="shared" si="874"/>
        <v>0</v>
      </c>
      <c r="M265" s="30">
        <f t="shared" si="874"/>
        <v>711</v>
      </c>
      <c r="N265" s="30">
        <f t="shared" si="872"/>
        <v>711</v>
      </c>
      <c r="O265" s="30">
        <f t="shared" si="875"/>
        <v>0</v>
      </c>
      <c r="P265" s="30">
        <f t="shared" si="876"/>
        <v>711</v>
      </c>
      <c r="Q265" s="30">
        <f t="shared" si="876"/>
        <v>0</v>
      </c>
      <c r="R265" s="30">
        <f t="shared" si="876"/>
        <v>711</v>
      </c>
    </row>
    <row r="266" spans="1:18" ht="15.75" hidden="1" outlineLevel="2" x14ac:dyDescent="0.2">
      <c r="A266" s="32" t="s">
        <v>443</v>
      </c>
      <c r="B266" s="32"/>
      <c r="C266" s="33" t="s">
        <v>165</v>
      </c>
      <c r="D266" s="30">
        <f t="shared" ref="D266:R266" si="877">D267</f>
        <v>711</v>
      </c>
      <c r="E266" s="30">
        <f t="shared" si="877"/>
        <v>0</v>
      </c>
      <c r="F266" s="30">
        <f t="shared" si="877"/>
        <v>711</v>
      </c>
      <c r="G266" s="30">
        <f t="shared" si="877"/>
        <v>0</v>
      </c>
      <c r="H266" s="30">
        <f t="shared" si="877"/>
        <v>711</v>
      </c>
      <c r="I266" s="30">
        <f t="shared" si="877"/>
        <v>711</v>
      </c>
      <c r="J266" s="30">
        <f t="shared" si="877"/>
        <v>0</v>
      </c>
      <c r="K266" s="30">
        <f t="shared" si="877"/>
        <v>711</v>
      </c>
      <c r="L266" s="30">
        <f t="shared" si="877"/>
        <v>0</v>
      </c>
      <c r="M266" s="30">
        <f t="shared" si="877"/>
        <v>711</v>
      </c>
      <c r="N266" s="30">
        <f t="shared" si="877"/>
        <v>711</v>
      </c>
      <c r="O266" s="30">
        <f t="shared" si="877"/>
        <v>0</v>
      </c>
      <c r="P266" s="30">
        <f t="shared" si="877"/>
        <v>711</v>
      </c>
      <c r="Q266" s="30">
        <f t="shared" si="877"/>
        <v>0</v>
      </c>
      <c r="R266" s="30">
        <f t="shared" si="877"/>
        <v>711</v>
      </c>
    </row>
    <row r="267" spans="1:18" ht="15.75" hidden="1" outlineLevel="2" x14ac:dyDescent="0.2">
      <c r="A267" s="34" t="s">
        <v>443</v>
      </c>
      <c r="B267" s="34" t="s">
        <v>15</v>
      </c>
      <c r="C267" s="35" t="s">
        <v>16</v>
      </c>
      <c r="D267" s="31">
        <v>711</v>
      </c>
      <c r="E267" s="28"/>
      <c r="F267" s="28">
        <f>SUM(D267:E267)</f>
        <v>711</v>
      </c>
      <c r="G267" s="28"/>
      <c r="H267" s="28">
        <f t="shared" ref="H267" si="878">SUM(F267:G267)</f>
        <v>711</v>
      </c>
      <c r="I267" s="31">
        <v>711</v>
      </c>
      <c r="J267" s="28"/>
      <c r="K267" s="28">
        <f>SUM(I267:J267)</f>
        <v>711</v>
      </c>
      <c r="L267" s="28"/>
      <c r="M267" s="28">
        <f t="shared" ref="M267" si="879">SUM(K267:L267)</f>
        <v>711</v>
      </c>
      <c r="N267" s="31">
        <v>711</v>
      </c>
      <c r="O267" s="28"/>
      <c r="P267" s="28">
        <f>SUM(N267:O267)</f>
        <v>711</v>
      </c>
      <c r="Q267" s="28"/>
      <c r="R267" s="28">
        <f t="shared" ref="R267" si="880">SUM(P267:Q267)</f>
        <v>711</v>
      </c>
    </row>
    <row r="268" spans="1:18" ht="30.75" hidden="1" customHeight="1" outlineLevel="7" x14ac:dyDescent="0.2">
      <c r="A268" s="22" t="s">
        <v>278</v>
      </c>
      <c r="B268" s="22"/>
      <c r="C268" s="23" t="s">
        <v>279</v>
      </c>
      <c r="D268" s="24">
        <f>D269+D272</f>
        <v>19952.8</v>
      </c>
      <c r="E268" s="24">
        <f t="shared" ref="E268:F268" si="881">E269+E272</f>
        <v>0</v>
      </c>
      <c r="F268" s="24">
        <f t="shared" si="881"/>
        <v>19952.8</v>
      </c>
      <c r="G268" s="24">
        <f t="shared" ref="G268:H268" si="882">G269+G272</f>
        <v>0</v>
      </c>
      <c r="H268" s="24">
        <f t="shared" si="882"/>
        <v>19952.8</v>
      </c>
      <c r="I268" s="24">
        <f t="shared" ref="I268:N268" si="883">I269+I272</f>
        <v>2204.8000000000002</v>
      </c>
      <c r="J268" s="24">
        <f t="shared" ref="J268" si="884">J269+J272</f>
        <v>0</v>
      </c>
      <c r="K268" s="24">
        <f t="shared" ref="K268:M268" si="885">K269+K272</f>
        <v>2204.8000000000002</v>
      </c>
      <c r="L268" s="24">
        <f t="shared" si="885"/>
        <v>0</v>
      </c>
      <c r="M268" s="24">
        <f t="shared" si="885"/>
        <v>2204.8000000000002</v>
      </c>
      <c r="N268" s="24">
        <f t="shared" si="883"/>
        <v>2204.8000000000002</v>
      </c>
      <c r="O268" s="24">
        <f t="shared" ref="O268" si="886">O269+O272</f>
        <v>0</v>
      </c>
      <c r="P268" s="24">
        <f t="shared" ref="P268:R268" si="887">P269+P272</f>
        <v>2204.8000000000002</v>
      </c>
      <c r="Q268" s="24">
        <f t="shared" si="887"/>
        <v>0</v>
      </c>
      <c r="R268" s="24">
        <f t="shared" si="887"/>
        <v>2204.8000000000002</v>
      </c>
    </row>
    <row r="269" spans="1:18" ht="31.5" hidden="1" outlineLevel="4" x14ac:dyDescent="0.2">
      <c r="A269" s="22" t="s">
        <v>280</v>
      </c>
      <c r="B269" s="22"/>
      <c r="C269" s="23" t="s">
        <v>281</v>
      </c>
      <c r="D269" s="24">
        <f t="shared" ref="D269:R270" si="888">D270</f>
        <v>1734.8</v>
      </c>
      <c r="E269" s="24">
        <f t="shared" si="888"/>
        <v>0</v>
      </c>
      <c r="F269" s="24">
        <f t="shared" si="888"/>
        <v>1734.8</v>
      </c>
      <c r="G269" s="24">
        <f t="shared" si="888"/>
        <v>0</v>
      </c>
      <c r="H269" s="24">
        <f t="shared" si="888"/>
        <v>1734.8</v>
      </c>
      <c r="I269" s="24">
        <f t="shared" si="888"/>
        <v>1734.8</v>
      </c>
      <c r="J269" s="24">
        <f t="shared" si="888"/>
        <v>0</v>
      </c>
      <c r="K269" s="24">
        <f t="shared" si="888"/>
        <v>1734.8</v>
      </c>
      <c r="L269" s="24">
        <f t="shared" si="888"/>
        <v>0</v>
      </c>
      <c r="M269" s="24">
        <f t="shared" si="888"/>
        <v>1734.8</v>
      </c>
      <c r="N269" s="24">
        <f t="shared" si="888"/>
        <v>1734.8</v>
      </c>
      <c r="O269" s="24">
        <f t="shared" si="888"/>
        <v>0</v>
      </c>
      <c r="P269" s="24">
        <f t="shared" si="888"/>
        <v>1734.8</v>
      </c>
      <c r="Q269" s="24">
        <f t="shared" si="888"/>
        <v>0</v>
      </c>
      <c r="R269" s="24">
        <f t="shared" si="888"/>
        <v>1734.8</v>
      </c>
    </row>
    <row r="270" spans="1:18" ht="15.75" hidden="1" outlineLevel="5" x14ac:dyDescent="0.2">
      <c r="A270" s="22" t="s">
        <v>282</v>
      </c>
      <c r="B270" s="22"/>
      <c r="C270" s="23" t="s">
        <v>283</v>
      </c>
      <c r="D270" s="24">
        <f t="shared" si="888"/>
        <v>1734.8</v>
      </c>
      <c r="E270" s="24">
        <f t="shared" si="888"/>
        <v>0</v>
      </c>
      <c r="F270" s="24">
        <f t="shared" si="888"/>
        <v>1734.8</v>
      </c>
      <c r="G270" s="24">
        <f t="shared" si="888"/>
        <v>0</v>
      </c>
      <c r="H270" s="24">
        <f t="shared" si="888"/>
        <v>1734.8</v>
      </c>
      <c r="I270" s="24">
        <f t="shared" si="888"/>
        <v>1734.8</v>
      </c>
      <c r="J270" s="24">
        <f t="shared" si="888"/>
        <v>0</v>
      </c>
      <c r="K270" s="24">
        <f t="shared" si="888"/>
        <v>1734.8</v>
      </c>
      <c r="L270" s="24">
        <f t="shared" si="888"/>
        <v>0</v>
      </c>
      <c r="M270" s="24">
        <f t="shared" si="888"/>
        <v>1734.8</v>
      </c>
      <c r="N270" s="24">
        <f t="shared" si="888"/>
        <v>1734.8</v>
      </c>
      <c r="O270" s="24">
        <f t="shared" si="888"/>
        <v>0</v>
      </c>
      <c r="P270" s="24">
        <f t="shared" si="888"/>
        <v>1734.8</v>
      </c>
      <c r="Q270" s="24">
        <f t="shared" si="888"/>
        <v>0</v>
      </c>
      <c r="R270" s="24">
        <f t="shared" si="888"/>
        <v>1734.8</v>
      </c>
    </row>
    <row r="271" spans="1:18" ht="31.5" hidden="1" outlineLevel="7" x14ac:dyDescent="0.2">
      <c r="A271" s="26" t="s">
        <v>282</v>
      </c>
      <c r="B271" s="26" t="s">
        <v>7</v>
      </c>
      <c r="C271" s="27" t="s">
        <v>8</v>
      </c>
      <c r="D271" s="28">
        <v>1734.8</v>
      </c>
      <c r="E271" s="28"/>
      <c r="F271" s="28">
        <f>SUM(D271:E271)</f>
        <v>1734.8</v>
      </c>
      <c r="G271" s="28"/>
      <c r="H271" s="28">
        <f t="shared" ref="H271" si="889">SUM(F271:G271)</f>
        <v>1734.8</v>
      </c>
      <c r="I271" s="28">
        <v>1734.8</v>
      </c>
      <c r="J271" s="28"/>
      <c r="K271" s="28">
        <f>SUM(I271:J271)</f>
        <v>1734.8</v>
      </c>
      <c r="L271" s="28"/>
      <c r="M271" s="28">
        <f t="shared" ref="M271" si="890">SUM(K271:L271)</f>
        <v>1734.8</v>
      </c>
      <c r="N271" s="28">
        <v>1734.8</v>
      </c>
      <c r="O271" s="28"/>
      <c r="P271" s="28">
        <f>SUM(N271:O271)</f>
        <v>1734.8</v>
      </c>
      <c r="Q271" s="28"/>
      <c r="R271" s="28">
        <f t="shared" ref="R271" si="891">SUM(P271:Q271)</f>
        <v>1734.8</v>
      </c>
    </row>
    <row r="272" spans="1:18" ht="31.5" hidden="1" outlineLevel="4" x14ac:dyDescent="0.2">
      <c r="A272" s="22" t="s">
        <v>284</v>
      </c>
      <c r="B272" s="22"/>
      <c r="C272" s="23" t="s">
        <v>285</v>
      </c>
      <c r="D272" s="24">
        <f>D273+D275+D277</f>
        <v>18218</v>
      </c>
      <c r="E272" s="24">
        <f t="shared" ref="E272:F272" si="892">E273+E275+E277</f>
        <v>0</v>
      </c>
      <c r="F272" s="24">
        <f t="shared" si="892"/>
        <v>18218</v>
      </c>
      <c r="G272" s="24">
        <f t="shared" ref="G272:H272" si="893">G273+G275+G277</f>
        <v>0</v>
      </c>
      <c r="H272" s="24">
        <f t="shared" si="893"/>
        <v>18218</v>
      </c>
      <c r="I272" s="24">
        <f t="shared" ref="I272:N272" si="894">I273+I275+I277</f>
        <v>470</v>
      </c>
      <c r="J272" s="24">
        <f t="shared" ref="J272" si="895">J273+J275+J277</f>
        <v>0</v>
      </c>
      <c r="K272" s="24">
        <f t="shared" ref="K272:M272" si="896">K273+K275+K277</f>
        <v>470</v>
      </c>
      <c r="L272" s="24">
        <f t="shared" si="896"/>
        <v>0</v>
      </c>
      <c r="M272" s="24">
        <f t="shared" si="896"/>
        <v>470</v>
      </c>
      <c r="N272" s="24">
        <f t="shared" si="894"/>
        <v>470</v>
      </c>
      <c r="O272" s="24">
        <f t="shared" ref="O272" si="897">O273+O275+O277</f>
        <v>0</v>
      </c>
      <c r="P272" s="24">
        <f t="shared" ref="P272:R272" si="898">P273+P275+P277</f>
        <v>470</v>
      </c>
      <c r="Q272" s="24">
        <f t="shared" si="898"/>
        <v>0</v>
      </c>
      <c r="R272" s="24">
        <f t="shared" si="898"/>
        <v>470</v>
      </c>
    </row>
    <row r="273" spans="1:18" ht="15.75" hidden="1" outlineLevel="5" x14ac:dyDescent="0.2">
      <c r="A273" s="22" t="s">
        <v>286</v>
      </c>
      <c r="B273" s="22"/>
      <c r="C273" s="23" t="s">
        <v>287</v>
      </c>
      <c r="D273" s="24">
        <f>D274</f>
        <v>470</v>
      </c>
      <c r="E273" s="24">
        <f t="shared" ref="E273:H273" si="899">E274</f>
        <v>0</v>
      </c>
      <c r="F273" s="24">
        <f t="shared" si="899"/>
        <v>470</v>
      </c>
      <c r="G273" s="24">
        <f t="shared" si="899"/>
        <v>0</v>
      </c>
      <c r="H273" s="24">
        <f t="shared" si="899"/>
        <v>470</v>
      </c>
      <c r="I273" s="24">
        <f>I274</f>
        <v>470</v>
      </c>
      <c r="J273" s="24">
        <f t="shared" ref="J273" si="900">J274</f>
        <v>0</v>
      </c>
      <c r="K273" s="24">
        <f t="shared" ref="K273:M273" si="901">K274</f>
        <v>470</v>
      </c>
      <c r="L273" s="24">
        <f t="shared" si="901"/>
        <v>0</v>
      </c>
      <c r="M273" s="24">
        <f t="shared" si="901"/>
        <v>470</v>
      </c>
      <c r="N273" s="24">
        <f>N274</f>
        <v>470</v>
      </c>
      <c r="O273" s="24">
        <f t="shared" ref="O273" si="902">O274</f>
        <v>0</v>
      </c>
      <c r="P273" s="24">
        <f t="shared" ref="P273:R273" si="903">P274</f>
        <v>470</v>
      </c>
      <c r="Q273" s="24">
        <f t="shared" si="903"/>
        <v>0</v>
      </c>
      <c r="R273" s="24">
        <f t="shared" si="903"/>
        <v>470</v>
      </c>
    </row>
    <row r="274" spans="1:18" ht="31.5" hidden="1" outlineLevel="7" x14ac:dyDescent="0.2">
      <c r="A274" s="26" t="s">
        <v>286</v>
      </c>
      <c r="B274" s="26" t="s">
        <v>7</v>
      </c>
      <c r="C274" s="27" t="s">
        <v>8</v>
      </c>
      <c r="D274" s="28">
        <v>470</v>
      </c>
      <c r="E274" s="28"/>
      <c r="F274" s="28">
        <f>SUM(D274:E274)</f>
        <v>470</v>
      </c>
      <c r="G274" s="28"/>
      <c r="H274" s="28">
        <f t="shared" ref="H274" si="904">SUM(F274:G274)</f>
        <v>470</v>
      </c>
      <c r="I274" s="28">
        <v>470</v>
      </c>
      <c r="J274" s="28"/>
      <c r="K274" s="28">
        <f>SUM(I274:J274)</f>
        <v>470</v>
      </c>
      <c r="L274" s="28"/>
      <c r="M274" s="28">
        <f t="shared" ref="M274" si="905">SUM(K274:L274)</f>
        <v>470</v>
      </c>
      <c r="N274" s="28">
        <v>470</v>
      </c>
      <c r="O274" s="28"/>
      <c r="P274" s="28">
        <f>SUM(N274:O274)</f>
        <v>470</v>
      </c>
      <c r="Q274" s="28"/>
      <c r="R274" s="28">
        <f t="shared" ref="R274" si="906">SUM(P274:Q274)</f>
        <v>470</v>
      </c>
    </row>
    <row r="275" spans="1:18" ht="31.5" hidden="1" outlineLevel="5" x14ac:dyDescent="0.2">
      <c r="A275" s="22" t="s">
        <v>288</v>
      </c>
      <c r="B275" s="22"/>
      <c r="C275" s="23" t="s">
        <v>410</v>
      </c>
      <c r="D275" s="24">
        <f>D276</f>
        <v>4259.5</v>
      </c>
      <c r="E275" s="24">
        <f t="shared" ref="E275:H275" si="907">E276</f>
        <v>0</v>
      </c>
      <c r="F275" s="24">
        <f t="shared" si="907"/>
        <v>4259.5</v>
      </c>
      <c r="G275" s="24">
        <f t="shared" si="907"/>
        <v>0</v>
      </c>
      <c r="H275" s="24">
        <f t="shared" si="907"/>
        <v>4259.5</v>
      </c>
      <c r="I275" s="24"/>
      <c r="J275" s="24">
        <f t="shared" ref="J275" si="908">J276</f>
        <v>0</v>
      </c>
      <c r="K275" s="24">
        <f t="shared" ref="K275:M275" si="909">K276</f>
        <v>0</v>
      </c>
      <c r="L275" s="24">
        <f t="shared" si="909"/>
        <v>0</v>
      </c>
      <c r="M275" s="24">
        <f t="shared" si="909"/>
        <v>0</v>
      </c>
      <c r="N275" s="24"/>
      <c r="O275" s="24">
        <f t="shared" ref="O275" si="910">O276</f>
        <v>0</v>
      </c>
      <c r="P275" s="24">
        <f t="shared" ref="P275:R275" si="911">P276</f>
        <v>0</v>
      </c>
      <c r="Q275" s="24">
        <f t="shared" si="911"/>
        <v>0</v>
      </c>
      <c r="R275" s="24">
        <f t="shared" si="911"/>
        <v>0</v>
      </c>
    </row>
    <row r="276" spans="1:18" ht="31.5" hidden="1" outlineLevel="7" x14ac:dyDescent="0.2">
      <c r="A276" s="26" t="s">
        <v>288</v>
      </c>
      <c r="B276" s="26" t="s">
        <v>7</v>
      </c>
      <c r="C276" s="27" t="s">
        <v>8</v>
      </c>
      <c r="D276" s="28">
        <v>4259.5</v>
      </c>
      <c r="E276" s="28"/>
      <c r="F276" s="28">
        <f>SUM(D276:E276)</f>
        <v>4259.5</v>
      </c>
      <c r="G276" s="28"/>
      <c r="H276" s="28">
        <f t="shared" ref="H276" si="912">SUM(F276:G276)</f>
        <v>4259.5</v>
      </c>
      <c r="I276" s="28"/>
      <c r="J276" s="28"/>
      <c r="K276" s="28">
        <f>SUM(I276:J276)</f>
        <v>0</v>
      </c>
      <c r="L276" s="28"/>
      <c r="M276" s="28">
        <f t="shared" ref="M276" si="913">SUM(K276:L276)</f>
        <v>0</v>
      </c>
      <c r="N276" s="28"/>
      <c r="O276" s="28"/>
      <c r="P276" s="28">
        <f>SUM(N276:O276)</f>
        <v>0</v>
      </c>
      <c r="Q276" s="28"/>
      <c r="R276" s="28">
        <f t="shared" ref="R276" si="914">SUM(P276:Q276)</f>
        <v>0</v>
      </c>
    </row>
    <row r="277" spans="1:18" ht="31.5" hidden="1" outlineLevel="5" x14ac:dyDescent="0.2">
      <c r="A277" s="22" t="s">
        <v>288</v>
      </c>
      <c r="B277" s="22"/>
      <c r="C277" s="23" t="s">
        <v>661</v>
      </c>
      <c r="D277" s="24">
        <f>D278</f>
        <v>13488.5</v>
      </c>
      <c r="E277" s="24">
        <f t="shared" ref="E277:H277" si="915">E278</f>
        <v>0</v>
      </c>
      <c r="F277" s="24">
        <f t="shared" si="915"/>
        <v>13488.5</v>
      </c>
      <c r="G277" s="24">
        <f t="shared" si="915"/>
        <v>0</v>
      </c>
      <c r="H277" s="24">
        <f t="shared" si="915"/>
        <v>13488.5</v>
      </c>
      <c r="I277" s="24"/>
      <c r="J277" s="24">
        <f t="shared" ref="J277" si="916">J278</f>
        <v>0</v>
      </c>
      <c r="K277" s="24">
        <f t="shared" ref="K277:M277" si="917">K278</f>
        <v>0</v>
      </c>
      <c r="L277" s="24">
        <f t="shared" si="917"/>
        <v>0</v>
      </c>
      <c r="M277" s="24">
        <f t="shared" si="917"/>
        <v>0</v>
      </c>
      <c r="N277" s="24"/>
      <c r="O277" s="24">
        <f t="shared" ref="O277" si="918">O278</f>
        <v>0</v>
      </c>
      <c r="P277" s="24">
        <f t="shared" ref="P277:R277" si="919">P278</f>
        <v>0</v>
      </c>
      <c r="Q277" s="24">
        <f t="shared" si="919"/>
        <v>0</v>
      </c>
      <c r="R277" s="24">
        <f t="shared" si="919"/>
        <v>0</v>
      </c>
    </row>
    <row r="278" spans="1:18" ht="31.5" hidden="1" outlineLevel="7" x14ac:dyDescent="0.2">
      <c r="A278" s="26" t="s">
        <v>288</v>
      </c>
      <c r="B278" s="26" t="s">
        <v>7</v>
      </c>
      <c r="C278" s="27" t="s">
        <v>8</v>
      </c>
      <c r="D278" s="28">
        <v>13488.5</v>
      </c>
      <c r="E278" s="28"/>
      <c r="F278" s="28">
        <f>SUM(D278:E278)</f>
        <v>13488.5</v>
      </c>
      <c r="G278" s="28"/>
      <c r="H278" s="28">
        <f t="shared" ref="H278" si="920">SUM(F278:G278)</f>
        <v>13488.5</v>
      </c>
      <c r="I278" s="28"/>
      <c r="J278" s="28"/>
      <c r="K278" s="28">
        <f>SUM(I278:J278)</f>
        <v>0</v>
      </c>
      <c r="L278" s="28"/>
      <c r="M278" s="28">
        <f t="shared" ref="M278" si="921">SUM(K278:L278)</f>
        <v>0</v>
      </c>
      <c r="N278" s="28"/>
      <c r="O278" s="28"/>
      <c r="P278" s="28">
        <f>SUM(N278:O278)</f>
        <v>0</v>
      </c>
      <c r="Q278" s="28"/>
      <c r="R278" s="28">
        <f t="shared" ref="R278" si="922">SUM(P278:Q278)</f>
        <v>0</v>
      </c>
    </row>
    <row r="279" spans="1:18" ht="31.5" hidden="1" outlineLevel="3" x14ac:dyDescent="0.2">
      <c r="A279" s="22" t="s">
        <v>121</v>
      </c>
      <c r="B279" s="22"/>
      <c r="C279" s="23" t="s">
        <v>122</v>
      </c>
      <c r="D279" s="24">
        <f>D280+D283</f>
        <v>2200</v>
      </c>
      <c r="E279" s="24">
        <f t="shared" ref="E279:F279" si="923">E280+E283</f>
        <v>0</v>
      </c>
      <c r="F279" s="24">
        <f t="shared" si="923"/>
        <v>2200</v>
      </c>
      <c r="G279" s="24">
        <f t="shared" ref="G279:H279" si="924">G280+G283</f>
        <v>0</v>
      </c>
      <c r="H279" s="24">
        <f t="shared" si="924"/>
        <v>2200</v>
      </c>
      <c r="I279" s="24">
        <f>I280+I283</f>
        <v>2200</v>
      </c>
      <c r="J279" s="24">
        <f t="shared" ref="J279" si="925">J280+J283</f>
        <v>0</v>
      </c>
      <c r="K279" s="24">
        <f t="shared" ref="K279:M279" si="926">K280+K283</f>
        <v>2200</v>
      </c>
      <c r="L279" s="24">
        <f t="shared" si="926"/>
        <v>0</v>
      </c>
      <c r="M279" s="24">
        <f t="shared" si="926"/>
        <v>2200</v>
      </c>
      <c r="N279" s="24">
        <f>N280+N283</f>
        <v>2200</v>
      </c>
      <c r="O279" s="24">
        <f t="shared" ref="O279" si="927">O280+O283</f>
        <v>0</v>
      </c>
      <c r="P279" s="24">
        <f t="shared" ref="P279:R279" si="928">P280+P283</f>
        <v>2200</v>
      </c>
      <c r="Q279" s="24">
        <f t="shared" si="928"/>
        <v>0</v>
      </c>
      <c r="R279" s="24">
        <f t="shared" si="928"/>
        <v>2200</v>
      </c>
    </row>
    <row r="280" spans="1:18" ht="31.5" hidden="1" outlineLevel="4" x14ac:dyDescent="0.2">
      <c r="A280" s="22" t="s">
        <v>123</v>
      </c>
      <c r="B280" s="22"/>
      <c r="C280" s="23" t="s">
        <v>124</v>
      </c>
      <c r="D280" s="24">
        <f t="shared" ref="D280:R281" si="929">D281</f>
        <v>1100</v>
      </c>
      <c r="E280" s="24">
        <f t="shared" si="929"/>
        <v>0</v>
      </c>
      <c r="F280" s="24">
        <f t="shared" si="929"/>
        <v>1100</v>
      </c>
      <c r="G280" s="24">
        <f t="shared" si="929"/>
        <v>0</v>
      </c>
      <c r="H280" s="24">
        <f t="shared" si="929"/>
        <v>1100</v>
      </c>
      <c r="I280" s="24">
        <f t="shared" si="929"/>
        <v>1100</v>
      </c>
      <c r="J280" s="24">
        <f t="shared" si="929"/>
        <v>0</v>
      </c>
      <c r="K280" s="24">
        <f t="shared" si="929"/>
        <v>1100</v>
      </c>
      <c r="L280" s="24">
        <f t="shared" si="929"/>
        <v>0</v>
      </c>
      <c r="M280" s="24">
        <f t="shared" si="929"/>
        <v>1100</v>
      </c>
      <c r="N280" s="24">
        <f t="shared" si="929"/>
        <v>1100</v>
      </c>
      <c r="O280" s="24">
        <f t="shared" si="929"/>
        <v>0</v>
      </c>
      <c r="P280" s="24">
        <f t="shared" si="929"/>
        <v>1100</v>
      </c>
      <c r="Q280" s="24">
        <f t="shared" si="929"/>
        <v>0</v>
      </c>
      <c r="R280" s="24">
        <f t="shared" si="929"/>
        <v>1100</v>
      </c>
    </row>
    <row r="281" spans="1:18" ht="31.5" hidden="1" outlineLevel="5" x14ac:dyDescent="0.2">
      <c r="A281" s="22" t="s">
        <v>125</v>
      </c>
      <c r="B281" s="22"/>
      <c r="C281" s="23" t="s">
        <v>126</v>
      </c>
      <c r="D281" s="24">
        <f t="shared" si="929"/>
        <v>1100</v>
      </c>
      <c r="E281" s="24">
        <f t="shared" si="929"/>
        <v>0</v>
      </c>
      <c r="F281" s="24">
        <f t="shared" si="929"/>
        <v>1100</v>
      </c>
      <c r="G281" s="24">
        <f t="shared" si="929"/>
        <v>0</v>
      </c>
      <c r="H281" s="24">
        <f t="shared" si="929"/>
        <v>1100</v>
      </c>
      <c r="I281" s="24">
        <f t="shared" si="929"/>
        <v>1100</v>
      </c>
      <c r="J281" s="24">
        <f t="shared" si="929"/>
        <v>0</v>
      </c>
      <c r="K281" s="24">
        <f t="shared" si="929"/>
        <v>1100</v>
      </c>
      <c r="L281" s="24">
        <f t="shared" si="929"/>
        <v>0</v>
      </c>
      <c r="M281" s="24">
        <f t="shared" si="929"/>
        <v>1100</v>
      </c>
      <c r="N281" s="24">
        <f t="shared" si="929"/>
        <v>1100</v>
      </c>
      <c r="O281" s="24">
        <f t="shared" si="929"/>
        <v>0</v>
      </c>
      <c r="P281" s="24">
        <f t="shared" si="929"/>
        <v>1100</v>
      </c>
      <c r="Q281" s="24">
        <f t="shared" si="929"/>
        <v>0</v>
      </c>
      <c r="R281" s="24">
        <f t="shared" si="929"/>
        <v>1100</v>
      </c>
    </row>
    <row r="282" spans="1:18" ht="15.75" hidden="1" outlineLevel="7" x14ac:dyDescent="0.2">
      <c r="A282" s="26" t="s">
        <v>125</v>
      </c>
      <c r="B282" s="26" t="s">
        <v>15</v>
      </c>
      <c r="C282" s="27" t="s">
        <v>16</v>
      </c>
      <c r="D282" s="28">
        <v>1100</v>
      </c>
      <c r="E282" s="28"/>
      <c r="F282" s="28">
        <f>SUM(D282:E282)</f>
        <v>1100</v>
      </c>
      <c r="G282" s="28"/>
      <c r="H282" s="28">
        <f t="shared" ref="H282" si="930">SUM(F282:G282)</f>
        <v>1100</v>
      </c>
      <c r="I282" s="28">
        <v>1100</v>
      </c>
      <c r="J282" s="28"/>
      <c r="K282" s="28">
        <f>SUM(I282:J282)</f>
        <v>1100</v>
      </c>
      <c r="L282" s="28"/>
      <c r="M282" s="28">
        <f t="shared" ref="M282" si="931">SUM(K282:L282)</f>
        <v>1100</v>
      </c>
      <c r="N282" s="28">
        <v>1100</v>
      </c>
      <c r="O282" s="28"/>
      <c r="P282" s="28">
        <f>SUM(N282:O282)</f>
        <v>1100</v>
      </c>
      <c r="Q282" s="28"/>
      <c r="R282" s="28">
        <f t="shared" ref="R282" si="932">SUM(P282:Q282)</f>
        <v>1100</v>
      </c>
    </row>
    <row r="283" spans="1:18" ht="31.5" hidden="1" outlineLevel="4" x14ac:dyDescent="0.2">
      <c r="A283" s="22" t="s">
        <v>127</v>
      </c>
      <c r="B283" s="22"/>
      <c r="C283" s="23" t="s">
        <v>128</v>
      </c>
      <c r="D283" s="24">
        <f t="shared" ref="D283:R284" si="933">D284</f>
        <v>1100</v>
      </c>
      <c r="E283" s="24">
        <f t="shared" si="933"/>
        <v>0</v>
      </c>
      <c r="F283" s="24">
        <f t="shared" si="933"/>
        <v>1100</v>
      </c>
      <c r="G283" s="24">
        <f t="shared" si="933"/>
        <v>0</v>
      </c>
      <c r="H283" s="24">
        <f t="shared" si="933"/>
        <v>1100</v>
      </c>
      <c r="I283" s="24">
        <f t="shared" si="933"/>
        <v>1100</v>
      </c>
      <c r="J283" s="24">
        <f t="shared" si="933"/>
        <v>0</v>
      </c>
      <c r="K283" s="24">
        <f t="shared" si="933"/>
        <v>1100</v>
      </c>
      <c r="L283" s="24">
        <f t="shared" si="933"/>
        <v>0</v>
      </c>
      <c r="M283" s="24">
        <f t="shared" si="933"/>
        <v>1100</v>
      </c>
      <c r="N283" s="24">
        <f t="shared" si="933"/>
        <v>1100</v>
      </c>
      <c r="O283" s="24">
        <f t="shared" si="933"/>
        <v>0</v>
      </c>
      <c r="P283" s="24">
        <f t="shared" si="933"/>
        <v>1100</v>
      </c>
      <c r="Q283" s="24">
        <f t="shared" si="933"/>
        <v>0</v>
      </c>
      <c r="R283" s="24">
        <f t="shared" si="933"/>
        <v>1100</v>
      </c>
    </row>
    <row r="284" spans="1:18" ht="31.5" hidden="1" outlineLevel="5" x14ac:dyDescent="0.2">
      <c r="A284" s="22" t="s">
        <v>129</v>
      </c>
      <c r="B284" s="22"/>
      <c r="C284" s="23" t="s">
        <v>130</v>
      </c>
      <c r="D284" s="24">
        <f t="shared" si="933"/>
        <v>1100</v>
      </c>
      <c r="E284" s="24">
        <f t="shared" si="933"/>
        <v>0</v>
      </c>
      <c r="F284" s="24">
        <f t="shared" si="933"/>
        <v>1100</v>
      </c>
      <c r="G284" s="24">
        <f t="shared" si="933"/>
        <v>0</v>
      </c>
      <c r="H284" s="24">
        <f t="shared" si="933"/>
        <v>1100</v>
      </c>
      <c r="I284" s="24">
        <f t="shared" si="933"/>
        <v>1100</v>
      </c>
      <c r="J284" s="24">
        <f t="shared" si="933"/>
        <v>0</v>
      </c>
      <c r="K284" s="24">
        <f t="shared" si="933"/>
        <v>1100</v>
      </c>
      <c r="L284" s="24">
        <f t="shared" si="933"/>
        <v>0</v>
      </c>
      <c r="M284" s="24">
        <f t="shared" si="933"/>
        <v>1100</v>
      </c>
      <c r="N284" s="24">
        <f t="shared" si="933"/>
        <v>1100</v>
      </c>
      <c r="O284" s="24">
        <f t="shared" si="933"/>
        <v>0</v>
      </c>
      <c r="P284" s="24">
        <f t="shared" si="933"/>
        <v>1100</v>
      </c>
      <c r="Q284" s="24">
        <f t="shared" si="933"/>
        <v>0</v>
      </c>
      <c r="R284" s="24">
        <f t="shared" si="933"/>
        <v>1100</v>
      </c>
    </row>
    <row r="285" spans="1:18" ht="15.75" hidden="1" outlineLevel="7" x14ac:dyDescent="0.2">
      <c r="A285" s="26" t="s">
        <v>129</v>
      </c>
      <c r="B285" s="26" t="s">
        <v>15</v>
      </c>
      <c r="C285" s="27" t="s">
        <v>16</v>
      </c>
      <c r="D285" s="28">
        <v>1100</v>
      </c>
      <c r="E285" s="28"/>
      <c r="F285" s="28">
        <f>SUM(D285:E285)</f>
        <v>1100</v>
      </c>
      <c r="G285" s="28"/>
      <c r="H285" s="28">
        <f t="shared" ref="H285" si="934">SUM(F285:G285)</f>
        <v>1100</v>
      </c>
      <c r="I285" s="28">
        <v>1100</v>
      </c>
      <c r="J285" s="28"/>
      <c r="K285" s="28">
        <f>SUM(I285:J285)</f>
        <v>1100</v>
      </c>
      <c r="L285" s="28"/>
      <c r="M285" s="28">
        <f t="shared" ref="M285" si="935">SUM(K285:L285)</f>
        <v>1100</v>
      </c>
      <c r="N285" s="28">
        <v>1100</v>
      </c>
      <c r="O285" s="28"/>
      <c r="P285" s="28">
        <f>SUM(N285:O285)</f>
        <v>1100</v>
      </c>
      <c r="Q285" s="28"/>
      <c r="R285" s="28">
        <f t="shared" ref="R285" si="936">SUM(P285:Q285)</f>
        <v>1100</v>
      </c>
    </row>
    <row r="286" spans="1:18" ht="31.5" outlineLevel="3" collapsed="1" x14ac:dyDescent="0.2">
      <c r="A286" s="22" t="s">
        <v>274</v>
      </c>
      <c r="B286" s="22"/>
      <c r="C286" s="23" t="s">
        <v>275</v>
      </c>
      <c r="D286" s="24">
        <f>D287</f>
        <v>33595.5</v>
      </c>
      <c r="E286" s="24">
        <f t="shared" ref="E286:H286" si="937">E287</f>
        <v>0</v>
      </c>
      <c r="F286" s="24">
        <f t="shared" si="937"/>
        <v>33595.5</v>
      </c>
      <c r="G286" s="24">
        <f t="shared" si="937"/>
        <v>574.71600000000001</v>
      </c>
      <c r="H286" s="24">
        <f t="shared" si="937"/>
        <v>34170.216</v>
      </c>
      <c r="I286" s="24">
        <f>I287</f>
        <v>34551.1</v>
      </c>
      <c r="J286" s="24">
        <f t="shared" ref="J286" si="938">J287</f>
        <v>0</v>
      </c>
      <c r="K286" s="24">
        <f t="shared" ref="K286:M286" si="939">K287</f>
        <v>34551.1</v>
      </c>
      <c r="L286" s="24">
        <f t="shared" si="939"/>
        <v>0</v>
      </c>
      <c r="M286" s="24">
        <f t="shared" si="939"/>
        <v>34551.1</v>
      </c>
      <c r="N286" s="24">
        <f>N287</f>
        <v>38768.799999999996</v>
      </c>
      <c r="O286" s="24">
        <f t="shared" ref="O286" si="940">O287</f>
        <v>0</v>
      </c>
      <c r="P286" s="24">
        <f t="shared" ref="P286:R286" si="941">P287</f>
        <v>38768.799999999996</v>
      </c>
      <c r="Q286" s="24">
        <f t="shared" si="941"/>
        <v>0</v>
      </c>
      <c r="R286" s="24">
        <f t="shared" si="941"/>
        <v>38768.799999999996</v>
      </c>
    </row>
    <row r="287" spans="1:18" ht="31.5" outlineLevel="4" x14ac:dyDescent="0.2">
      <c r="A287" s="22" t="s">
        <v>276</v>
      </c>
      <c r="B287" s="22"/>
      <c r="C287" s="23" t="s">
        <v>35</v>
      </c>
      <c r="D287" s="24">
        <f>D288+D292</f>
        <v>33595.5</v>
      </c>
      <c r="E287" s="24">
        <f t="shared" ref="E287:F287" si="942">E288+E292</f>
        <v>0</v>
      </c>
      <c r="F287" s="24">
        <f t="shared" si="942"/>
        <v>33595.5</v>
      </c>
      <c r="G287" s="24">
        <f t="shared" ref="G287:H287" si="943">G288+G292</f>
        <v>574.71600000000001</v>
      </c>
      <c r="H287" s="24">
        <f t="shared" si="943"/>
        <v>34170.216</v>
      </c>
      <c r="I287" s="24">
        <f>I288+I292</f>
        <v>34551.1</v>
      </c>
      <c r="J287" s="24">
        <f t="shared" ref="J287" si="944">J288+J292</f>
        <v>0</v>
      </c>
      <c r="K287" s="24">
        <f t="shared" ref="K287:M287" si="945">K288+K292</f>
        <v>34551.1</v>
      </c>
      <c r="L287" s="24">
        <f t="shared" si="945"/>
        <v>0</v>
      </c>
      <c r="M287" s="24">
        <f t="shared" si="945"/>
        <v>34551.1</v>
      </c>
      <c r="N287" s="24">
        <f>N288+N292</f>
        <v>38768.799999999996</v>
      </c>
      <c r="O287" s="24">
        <f t="shared" ref="O287" si="946">O288+O292</f>
        <v>0</v>
      </c>
      <c r="P287" s="24">
        <f t="shared" ref="P287:R287" si="947">P288+P292</f>
        <v>38768.799999999996</v>
      </c>
      <c r="Q287" s="24">
        <f t="shared" si="947"/>
        <v>0</v>
      </c>
      <c r="R287" s="24">
        <f t="shared" si="947"/>
        <v>38768.799999999996</v>
      </c>
    </row>
    <row r="288" spans="1:18" ht="15.75" outlineLevel="5" x14ac:dyDescent="0.2">
      <c r="A288" s="22" t="s">
        <v>277</v>
      </c>
      <c r="B288" s="22"/>
      <c r="C288" s="23" t="s">
        <v>37</v>
      </c>
      <c r="D288" s="24">
        <f>D289+D290+D291</f>
        <v>24885.1</v>
      </c>
      <c r="E288" s="24">
        <f t="shared" ref="E288:F288" si="948">E289+E290+E291</f>
        <v>0</v>
      </c>
      <c r="F288" s="24">
        <f t="shared" si="948"/>
        <v>24885.1</v>
      </c>
      <c r="G288" s="24">
        <f t="shared" ref="G288:H288" si="949">G289+G290+G291</f>
        <v>574.71600000000001</v>
      </c>
      <c r="H288" s="24">
        <f t="shared" si="949"/>
        <v>25459.815999999999</v>
      </c>
      <c r="I288" s="24">
        <f t="shared" ref="I288:N288" si="950">I289+I290+I291</f>
        <v>25840.699999999997</v>
      </c>
      <c r="J288" s="24">
        <f t="shared" ref="J288" si="951">J289+J290+J291</f>
        <v>0</v>
      </c>
      <c r="K288" s="24">
        <f t="shared" ref="K288:M288" si="952">K289+K290+K291</f>
        <v>25840.699999999997</v>
      </c>
      <c r="L288" s="24">
        <f t="shared" si="952"/>
        <v>0</v>
      </c>
      <c r="M288" s="24">
        <f t="shared" si="952"/>
        <v>25840.699999999997</v>
      </c>
      <c r="N288" s="24">
        <f t="shared" si="950"/>
        <v>30058.399999999998</v>
      </c>
      <c r="O288" s="24">
        <f t="shared" ref="O288" si="953">O289+O290+O291</f>
        <v>0</v>
      </c>
      <c r="P288" s="24">
        <f t="shared" ref="P288:R288" si="954">P289+P290+P291</f>
        <v>30058.399999999998</v>
      </c>
      <c r="Q288" s="24">
        <f t="shared" si="954"/>
        <v>0</v>
      </c>
      <c r="R288" s="24">
        <f t="shared" si="954"/>
        <v>30058.399999999998</v>
      </c>
    </row>
    <row r="289" spans="1:18" ht="47.25" outlineLevel="7" x14ac:dyDescent="0.2">
      <c r="A289" s="26" t="s">
        <v>277</v>
      </c>
      <c r="B289" s="26" t="s">
        <v>4</v>
      </c>
      <c r="C289" s="27" t="s">
        <v>5</v>
      </c>
      <c r="D289" s="31">
        <v>23869</v>
      </c>
      <c r="E289" s="28"/>
      <c r="F289" s="28">
        <f>SUM(D289:E289)</f>
        <v>23869</v>
      </c>
      <c r="G289" s="28">
        <v>574.71600000000001</v>
      </c>
      <c r="H289" s="28">
        <f t="shared" ref="H289" si="955">SUM(F289:G289)</f>
        <v>24443.716</v>
      </c>
      <c r="I289" s="31">
        <v>24824.6</v>
      </c>
      <c r="J289" s="28"/>
      <c r="K289" s="28">
        <f>SUM(I289:J289)</f>
        <v>24824.6</v>
      </c>
      <c r="L289" s="28"/>
      <c r="M289" s="28">
        <f t="shared" ref="M289" si="956">SUM(K289:L289)</f>
        <v>24824.6</v>
      </c>
      <c r="N289" s="31">
        <v>29042.3</v>
      </c>
      <c r="O289" s="28"/>
      <c r="P289" s="28">
        <f>SUM(N289:O289)</f>
        <v>29042.3</v>
      </c>
      <c r="Q289" s="28"/>
      <c r="R289" s="28">
        <f t="shared" ref="R289" si="957">SUM(P289:Q289)</f>
        <v>29042.3</v>
      </c>
    </row>
    <row r="290" spans="1:18" ht="31.5" hidden="1" outlineLevel="7" x14ac:dyDescent="0.2">
      <c r="A290" s="26" t="s">
        <v>277</v>
      </c>
      <c r="B290" s="26" t="s">
        <v>7</v>
      </c>
      <c r="C290" s="27" t="s">
        <v>8</v>
      </c>
      <c r="D290" s="31">
        <v>993.3</v>
      </c>
      <c r="E290" s="28"/>
      <c r="F290" s="28">
        <f>SUM(D290:E290)</f>
        <v>993.3</v>
      </c>
      <c r="G290" s="28"/>
      <c r="H290" s="28">
        <f t="shared" ref="H290" si="958">SUM(F290:G290)</f>
        <v>993.3</v>
      </c>
      <c r="I290" s="31">
        <v>993.3</v>
      </c>
      <c r="J290" s="28"/>
      <c r="K290" s="28">
        <f>SUM(I290:J290)</f>
        <v>993.3</v>
      </c>
      <c r="L290" s="28"/>
      <c r="M290" s="28">
        <f t="shared" ref="M290:M291" si="959">SUM(K290:L290)</f>
        <v>993.3</v>
      </c>
      <c r="N290" s="31">
        <v>993.3</v>
      </c>
      <c r="O290" s="28"/>
      <c r="P290" s="28">
        <f>SUM(N290:O290)</f>
        <v>993.3</v>
      </c>
      <c r="Q290" s="28"/>
      <c r="R290" s="28">
        <f t="shared" ref="R290:R291" si="960">SUM(P290:Q290)</f>
        <v>993.3</v>
      </c>
    </row>
    <row r="291" spans="1:18" ht="15.75" hidden="1" outlineLevel="7" x14ac:dyDescent="0.2">
      <c r="A291" s="26" t="s">
        <v>277</v>
      </c>
      <c r="B291" s="26" t="s">
        <v>19</v>
      </c>
      <c r="C291" s="27" t="s">
        <v>20</v>
      </c>
      <c r="D291" s="31">
        <v>22.8</v>
      </c>
      <c r="E291" s="28"/>
      <c r="F291" s="28">
        <f>SUM(D291:E291)</f>
        <v>22.8</v>
      </c>
      <c r="G291" s="28"/>
      <c r="H291" s="28">
        <f t="shared" ref="H291" si="961">SUM(F291:G291)</f>
        <v>22.8</v>
      </c>
      <c r="I291" s="31">
        <v>22.8</v>
      </c>
      <c r="J291" s="28"/>
      <c r="K291" s="28">
        <f>SUM(I291:J291)</f>
        <v>22.8</v>
      </c>
      <c r="L291" s="28"/>
      <c r="M291" s="28">
        <f t="shared" si="959"/>
        <v>22.8</v>
      </c>
      <c r="N291" s="31">
        <v>22.8</v>
      </c>
      <c r="O291" s="28"/>
      <c r="P291" s="28">
        <f>SUM(N291:O291)</f>
        <v>22.8</v>
      </c>
      <c r="Q291" s="28"/>
      <c r="R291" s="28">
        <f t="shared" si="960"/>
        <v>22.8</v>
      </c>
    </row>
    <row r="292" spans="1:18" ht="15.75" hidden="1" outlineLevel="5" x14ac:dyDescent="0.2">
      <c r="A292" s="22" t="s">
        <v>289</v>
      </c>
      <c r="B292" s="22"/>
      <c r="C292" s="23" t="s">
        <v>290</v>
      </c>
      <c r="D292" s="24">
        <f>D293</f>
        <v>8710.4</v>
      </c>
      <c r="E292" s="24">
        <f t="shared" ref="E292:H292" si="962">E293</f>
        <v>0</v>
      </c>
      <c r="F292" s="24">
        <f t="shared" si="962"/>
        <v>8710.4</v>
      </c>
      <c r="G292" s="24">
        <f t="shared" si="962"/>
        <v>0</v>
      </c>
      <c r="H292" s="24">
        <f t="shared" si="962"/>
        <v>8710.4</v>
      </c>
      <c r="I292" s="24">
        <f>I293</f>
        <v>8710.4</v>
      </c>
      <c r="J292" s="24">
        <f t="shared" ref="J292" si="963">J293</f>
        <v>0</v>
      </c>
      <c r="K292" s="24">
        <f t="shared" ref="K292:M292" si="964">K293</f>
        <v>8710.4</v>
      </c>
      <c r="L292" s="24">
        <f t="shared" si="964"/>
        <v>0</v>
      </c>
      <c r="M292" s="24">
        <f t="shared" si="964"/>
        <v>8710.4</v>
      </c>
      <c r="N292" s="24">
        <f>N293</f>
        <v>8710.4</v>
      </c>
      <c r="O292" s="24">
        <f t="shared" ref="O292" si="965">O293</f>
        <v>0</v>
      </c>
      <c r="P292" s="24">
        <f t="shared" ref="P292:R292" si="966">P293</f>
        <v>8710.4</v>
      </c>
      <c r="Q292" s="24">
        <f t="shared" si="966"/>
        <v>0</v>
      </c>
      <c r="R292" s="24">
        <f t="shared" si="966"/>
        <v>8710.4</v>
      </c>
    </row>
    <row r="293" spans="1:18" ht="31.5" hidden="1" outlineLevel="7" x14ac:dyDescent="0.2">
      <c r="A293" s="26" t="s">
        <v>289</v>
      </c>
      <c r="B293" s="26" t="s">
        <v>7</v>
      </c>
      <c r="C293" s="27" t="s">
        <v>8</v>
      </c>
      <c r="D293" s="28">
        <v>8710.4</v>
      </c>
      <c r="E293" s="28"/>
      <c r="F293" s="28">
        <f>SUM(D293:E293)</f>
        <v>8710.4</v>
      </c>
      <c r="G293" s="28"/>
      <c r="H293" s="28">
        <f t="shared" ref="H293" si="967">SUM(F293:G293)</f>
        <v>8710.4</v>
      </c>
      <c r="I293" s="28">
        <v>8710.4</v>
      </c>
      <c r="J293" s="28"/>
      <c r="K293" s="28">
        <f>SUM(I293:J293)</f>
        <v>8710.4</v>
      </c>
      <c r="L293" s="28"/>
      <c r="M293" s="28">
        <f t="shared" ref="M293" si="968">SUM(K293:L293)</f>
        <v>8710.4</v>
      </c>
      <c r="N293" s="28">
        <v>8710.4</v>
      </c>
      <c r="O293" s="28"/>
      <c r="P293" s="28">
        <f>SUM(N293:O293)</f>
        <v>8710.4</v>
      </c>
      <c r="Q293" s="28"/>
      <c r="R293" s="28">
        <f t="shared" ref="R293" si="969">SUM(P293:Q293)</f>
        <v>8710.4</v>
      </c>
    </row>
    <row r="294" spans="1:18" ht="33.75" customHeight="1" outlineLevel="2" collapsed="1" x14ac:dyDescent="0.2">
      <c r="A294" s="22" t="s">
        <v>131</v>
      </c>
      <c r="B294" s="22"/>
      <c r="C294" s="23" t="s">
        <v>132</v>
      </c>
      <c r="D294" s="24">
        <f t="shared" ref="D294:R294" si="970">D295+D344+D375+D400+D422+D426</f>
        <v>1768066.87741</v>
      </c>
      <c r="E294" s="24">
        <f t="shared" si="970"/>
        <v>27518.775949999999</v>
      </c>
      <c r="F294" s="24">
        <f t="shared" si="970"/>
        <v>1795585.6533599999</v>
      </c>
      <c r="G294" s="24">
        <f t="shared" si="970"/>
        <v>675818.60584999993</v>
      </c>
      <c r="H294" s="24">
        <f t="shared" si="970"/>
        <v>2471404.2592100003</v>
      </c>
      <c r="I294" s="24">
        <f t="shared" si="970"/>
        <v>699682.10805000004</v>
      </c>
      <c r="J294" s="24">
        <f t="shared" si="970"/>
        <v>0</v>
      </c>
      <c r="K294" s="24">
        <f t="shared" si="970"/>
        <v>699682.10805000004</v>
      </c>
      <c r="L294" s="24">
        <f t="shared" si="970"/>
        <v>1344.02694</v>
      </c>
      <c r="M294" s="24">
        <f t="shared" si="970"/>
        <v>701026.13499000005</v>
      </c>
      <c r="N294" s="24">
        <f t="shared" si="970"/>
        <v>559976.38055999996</v>
      </c>
      <c r="O294" s="24">
        <f t="shared" si="970"/>
        <v>0</v>
      </c>
      <c r="P294" s="24">
        <f t="shared" si="970"/>
        <v>559976.38055999996</v>
      </c>
      <c r="Q294" s="24">
        <f t="shared" si="970"/>
        <v>3494.6934000000001</v>
      </c>
      <c r="R294" s="24">
        <f t="shared" si="970"/>
        <v>563471.07395999995</v>
      </c>
    </row>
    <row r="295" spans="1:18" ht="15.75" outlineLevel="3" x14ac:dyDescent="0.2">
      <c r="A295" s="22" t="s">
        <v>133</v>
      </c>
      <c r="B295" s="22"/>
      <c r="C295" s="23" t="s">
        <v>578</v>
      </c>
      <c r="D295" s="24">
        <f>D296+D305+D312+D323+D330+D337</f>
        <v>901218.57153000007</v>
      </c>
      <c r="E295" s="24">
        <f t="shared" ref="E295:F295" si="971">E296+E305+E312+E323+E330+E337</f>
        <v>6385.90787</v>
      </c>
      <c r="F295" s="24">
        <f t="shared" si="971"/>
        <v>907604.47940000007</v>
      </c>
      <c r="G295" s="24">
        <f t="shared" ref="G295:H295" si="972">G296+G305+G312+G323+G330+G337</f>
        <v>544624.16758999997</v>
      </c>
      <c r="H295" s="24">
        <f t="shared" si="972"/>
        <v>1452228.6469900003</v>
      </c>
      <c r="I295" s="24">
        <f>I296+I305+I312+I323+I330+I337</f>
        <v>50539.780560000007</v>
      </c>
      <c r="J295" s="24">
        <f t="shared" ref="J295" si="973">J296+J305+J312+J323+J330+J337</f>
        <v>0</v>
      </c>
      <c r="K295" s="24">
        <f t="shared" ref="K295:M295" si="974">K296+K305+K312+K323+K330+K337</f>
        <v>50539.780560000007</v>
      </c>
      <c r="L295" s="24">
        <f t="shared" si="974"/>
        <v>1066.66643</v>
      </c>
      <c r="M295" s="24">
        <f t="shared" si="974"/>
        <v>51606.446990000011</v>
      </c>
      <c r="N295" s="24">
        <f>N296+N305+N312+N323+N330+N337</f>
        <v>54773.540560000009</v>
      </c>
      <c r="O295" s="24">
        <f t="shared" ref="O295" si="975">O296+O305+O312+O323+O330+O337</f>
        <v>0</v>
      </c>
      <c r="P295" s="24">
        <f t="shared" ref="P295:R295" si="976">P296+P305+P312+P323+P330+P337</f>
        <v>54773.540560000009</v>
      </c>
      <c r="Q295" s="24">
        <f t="shared" si="976"/>
        <v>3494.6934000000001</v>
      </c>
      <c r="R295" s="24">
        <f t="shared" si="976"/>
        <v>58268.233960000005</v>
      </c>
    </row>
    <row r="296" spans="1:18" ht="31.5" outlineLevel="4" x14ac:dyDescent="0.2">
      <c r="A296" s="22" t="s">
        <v>134</v>
      </c>
      <c r="B296" s="22"/>
      <c r="C296" s="23" t="s">
        <v>135</v>
      </c>
      <c r="D296" s="24">
        <f>D301+D303+D297+D299</f>
        <v>77182.399999999994</v>
      </c>
      <c r="E296" s="24">
        <f t="shared" ref="E296:F296" si="977">E301+E303+E297+E299</f>
        <v>0</v>
      </c>
      <c r="F296" s="24">
        <f t="shared" si="977"/>
        <v>77182.399999999994</v>
      </c>
      <c r="G296" s="24">
        <f t="shared" ref="G296:H296" si="978">G301+G303+G297+G299</f>
        <v>524985.72259999998</v>
      </c>
      <c r="H296" s="24">
        <f t="shared" si="978"/>
        <v>602168.1226</v>
      </c>
      <c r="I296" s="24">
        <f t="shared" ref="I296:N296" si="979">I301+I303+I297+I299</f>
        <v>21182.400000000001</v>
      </c>
      <c r="J296" s="24">
        <f t="shared" ref="J296" si="980">J301+J303+J297+J299</f>
        <v>0</v>
      </c>
      <c r="K296" s="24">
        <f t="shared" ref="K296:M296" si="981">K301+K303+K297+K299</f>
        <v>21182.400000000001</v>
      </c>
      <c r="L296" s="24">
        <f t="shared" si="981"/>
        <v>0</v>
      </c>
      <c r="M296" s="24">
        <f t="shared" si="981"/>
        <v>21182.400000000001</v>
      </c>
      <c r="N296" s="24">
        <f t="shared" si="979"/>
        <v>21182.400000000001</v>
      </c>
      <c r="O296" s="24">
        <f t="shared" ref="O296" si="982">O301+O303+O297+O299</f>
        <v>0</v>
      </c>
      <c r="P296" s="24">
        <f t="shared" ref="P296:R296" si="983">P301+P303+P297+P299</f>
        <v>21182.400000000001</v>
      </c>
      <c r="Q296" s="24">
        <f t="shared" si="983"/>
        <v>0</v>
      </c>
      <c r="R296" s="24">
        <f t="shared" si="983"/>
        <v>21182.400000000001</v>
      </c>
    </row>
    <row r="297" spans="1:18" ht="15.75" hidden="1" outlineLevel="4" x14ac:dyDescent="0.2">
      <c r="A297" s="32" t="s">
        <v>195</v>
      </c>
      <c r="B297" s="32"/>
      <c r="C297" s="33" t="s">
        <v>196</v>
      </c>
      <c r="D297" s="30">
        <f t="shared" ref="D297:R297" si="984">D298</f>
        <v>8433.1</v>
      </c>
      <c r="E297" s="30">
        <f t="shared" si="984"/>
        <v>0</v>
      </c>
      <c r="F297" s="30">
        <f t="shared" si="984"/>
        <v>8433.1</v>
      </c>
      <c r="G297" s="30">
        <f t="shared" si="984"/>
        <v>0</v>
      </c>
      <c r="H297" s="30">
        <f t="shared" si="984"/>
        <v>8433.1</v>
      </c>
      <c r="I297" s="30">
        <f t="shared" si="984"/>
        <v>8433.1</v>
      </c>
      <c r="J297" s="30">
        <f t="shared" si="984"/>
        <v>0</v>
      </c>
      <c r="K297" s="30">
        <f t="shared" si="984"/>
        <v>8433.1</v>
      </c>
      <c r="L297" s="30">
        <f t="shared" si="984"/>
        <v>0</v>
      </c>
      <c r="M297" s="30">
        <f t="shared" si="984"/>
        <v>8433.1</v>
      </c>
      <c r="N297" s="30">
        <f t="shared" si="984"/>
        <v>8433.1</v>
      </c>
      <c r="O297" s="30">
        <f t="shared" si="984"/>
        <v>0</v>
      </c>
      <c r="P297" s="30">
        <f t="shared" si="984"/>
        <v>8433.1</v>
      </c>
      <c r="Q297" s="30">
        <f t="shared" si="984"/>
        <v>0</v>
      </c>
      <c r="R297" s="30">
        <f t="shared" si="984"/>
        <v>8433.1</v>
      </c>
    </row>
    <row r="298" spans="1:18" ht="31.5" hidden="1" outlineLevel="4" x14ac:dyDescent="0.2">
      <c r="A298" s="34" t="s">
        <v>195</v>
      </c>
      <c r="B298" s="34" t="s">
        <v>65</v>
      </c>
      <c r="C298" s="35" t="s">
        <v>66</v>
      </c>
      <c r="D298" s="31">
        <v>8433.1</v>
      </c>
      <c r="E298" s="28"/>
      <c r="F298" s="28">
        <f>SUM(D298:E298)</f>
        <v>8433.1</v>
      </c>
      <c r="G298" s="28"/>
      <c r="H298" s="28">
        <f t="shared" ref="H298" si="985">SUM(F298:G298)</f>
        <v>8433.1</v>
      </c>
      <c r="I298" s="31">
        <v>8433.1</v>
      </c>
      <c r="J298" s="28"/>
      <c r="K298" s="28">
        <f>SUM(I298:J298)</f>
        <v>8433.1</v>
      </c>
      <c r="L298" s="28"/>
      <c r="M298" s="28">
        <f t="shared" ref="M298" si="986">SUM(K298:L298)</f>
        <v>8433.1</v>
      </c>
      <c r="N298" s="31">
        <v>8433.1</v>
      </c>
      <c r="O298" s="28"/>
      <c r="P298" s="28">
        <f>SUM(N298:O298)</f>
        <v>8433.1</v>
      </c>
      <c r="Q298" s="28"/>
      <c r="R298" s="28">
        <f t="shared" ref="R298" si="987">SUM(P298:Q298)</f>
        <v>8433.1</v>
      </c>
    </row>
    <row r="299" spans="1:18" ht="31.5" outlineLevel="4" x14ac:dyDescent="0.25">
      <c r="A299" s="32" t="s">
        <v>197</v>
      </c>
      <c r="B299" s="32"/>
      <c r="C299" s="115" t="s">
        <v>880</v>
      </c>
      <c r="D299" s="30">
        <f t="shared" ref="D299:M299" si="988">D300</f>
        <v>12749.3</v>
      </c>
      <c r="E299" s="30">
        <f t="shared" si="988"/>
        <v>0</v>
      </c>
      <c r="F299" s="30">
        <f t="shared" si="988"/>
        <v>12749.3</v>
      </c>
      <c r="G299" s="30">
        <f t="shared" si="988"/>
        <v>524985.72259999998</v>
      </c>
      <c r="H299" s="30">
        <f t="shared" si="988"/>
        <v>537735.02260000003</v>
      </c>
      <c r="I299" s="30">
        <f t="shared" si="988"/>
        <v>12749.3</v>
      </c>
      <c r="J299" s="30">
        <f t="shared" si="988"/>
        <v>0</v>
      </c>
      <c r="K299" s="30">
        <f t="shared" si="988"/>
        <v>12749.3</v>
      </c>
      <c r="L299" s="30">
        <f t="shared" si="988"/>
        <v>0</v>
      </c>
      <c r="M299" s="30">
        <f t="shared" si="988"/>
        <v>12749.3</v>
      </c>
      <c r="N299" s="30">
        <f>N300</f>
        <v>12749.3</v>
      </c>
      <c r="O299" s="30">
        <f t="shared" ref="O299:R299" si="989">O300</f>
        <v>0</v>
      </c>
      <c r="P299" s="30">
        <f t="shared" si="989"/>
        <v>12749.3</v>
      </c>
      <c r="Q299" s="30">
        <f t="shared" si="989"/>
        <v>0</v>
      </c>
      <c r="R299" s="30">
        <f t="shared" si="989"/>
        <v>12749.3</v>
      </c>
    </row>
    <row r="300" spans="1:18" ht="31.5" outlineLevel="4" x14ac:dyDescent="0.2">
      <c r="A300" s="34" t="s">
        <v>197</v>
      </c>
      <c r="B300" s="34" t="s">
        <v>65</v>
      </c>
      <c r="C300" s="35" t="s">
        <v>66</v>
      </c>
      <c r="D300" s="31">
        <v>12749.3</v>
      </c>
      <c r="E300" s="28"/>
      <c r="F300" s="28">
        <f>SUM(D300:E300)</f>
        <v>12749.3</v>
      </c>
      <c r="G300" s="28">
        <f>4600+9047.004+91.854+511246.8646</f>
        <v>524985.72259999998</v>
      </c>
      <c r="H300" s="28">
        <f t="shared" ref="H300" si="990">SUM(F300:G300)</f>
        <v>537735.02260000003</v>
      </c>
      <c r="I300" s="31">
        <v>12749.3</v>
      </c>
      <c r="J300" s="28"/>
      <c r="K300" s="28">
        <f>SUM(I300:J300)</f>
        <v>12749.3</v>
      </c>
      <c r="L300" s="28"/>
      <c r="M300" s="28">
        <f t="shared" ref="M300" si="991">SUM(K300:L300)</f>
        <v>12749.3</v>
      </c>
      <c r="N300" s="31">
        <v>12749.3</v>
      </c>
      <c r="O300" s="28"/>
      <c r="P300" s="28">
        <f>SUM(N300:O300)</f>
        <v>12749.3</v>
      </c>
      <c r="Q300" s="28"/>
      <c r="R300" s="28">
        <f t="shared" ref="R300" si="992">SUM(P300:Q300)</f>
        <v>12749.3</v>
      </c>
    </row>
    <row r="301" spans="1:18" ht="47.25" hidden="1" outlineLevel="5" x14ac:dyDescent="0.2">
      <c r="A301" s="22" t="s">
        <v>681</v>
      </c>
      <c r="B301" s="22"/>
      <c r="C301" s="23" t="s">
        <v>618</v>
      </c>
      <c r="D301" s="30">
        <f>D302</f>
        <v>14000</v>
      </c>
      <c r="E301" s="30">
        <f t="shared" ref="E301:H301" si="993">E302</f>
        <v>0</v>
      </c>
      <c r="F301" s="30">
        <f t="shared" si="993"/>
        <v>14000</v>
      </c>
      <c r="G301" s="30">
        <f t="shared" si="993"/>
        <v>0</v>
      </c>
      <c r="H301" s="30">
        <f t="shared" si="993"/>
        <v>14000</v>
      </c>
      <c r="I301" s="30"/>
      <c r="J301" s="30">
        <f t="shared" ref="J301" si="994">J302</f>
        <v>0</v>
      </c>
      <c r="K301" s="30">
        <f t="shared" ref="K301:M301" si="995">K302</f>
        <v>0</v>
      </c>
      <c r="L301" s="30">
        <f t="shared" si="995"/>
        <v>0</v>
      </c>
      <c r="M301" s="30">
        <f t="shared" si="995"/>
        <v>0</v>
      </c>
      <c r="N301" s="30"/>
      <c r="O301" s="30">
        <f t="shared" ref="O301" si="996">O302</f>
        <v>0</v>
      </c>
      <c r="P301" s="30">
        <f t="shared" ref="P301:R301" si="997">P302</f>
        <v>0</v>
      </c>
      <c r="Q301" s="30">
        <f t="shared" si="997"/>
        <v>0</v>
      </c>
      <c r="R301" s="30">
        <f t="shared" si="997"/>
        <v>0</v>
      </c>
    </row>
    <row r="302" spans="1:18" ht="31.5" hidden="1" outlineLevel="7" x14ac:dyDescent="0.2">
      <c r="A302" s="26" t="s">
        <v>681</v>
      </c>
      <c r="B302" s="26" t="s">
        <v>65</v>
      </c>
      <c r="C302" s="27" t="s">
        <v>66</v>
      </c>
      <c r="D302" s="49">
        <v>14000</v>
      </c>
      <c r="E302" s="28"/>
      <c r="F302" s="28">
        <f>SUM(D302:E302)</f>
        <v>14000</v>
      </c>
      <c r="G302" s="28"/>
      <c r="H302" s="28">
        <f t="shared" ref="H302" si="998">SUM(F302:G302)</f>
        <v>14000</v>
      </c>
      <c r="I302" s="31"/>
      <c r="J302" s="28"/>
      <c r="K302" s="28">
        <f>SUM(I302:J302)</f>
        <v>0</v>
      </c>
      <c r="L302" s="28"/>
      <c r="M302" s="28">
        <f t="shared" ref="M302" si="999">SUM(K302:L302)</f>
        <v>0</v>
      </c>
      <c r="N302" s="31"/>
      <c r="O302" s="28"/>
      <c r="P302" s="28">
        <f>SUM(N302:O302)</f>
        <v>0</v>
      </c>
      <c r="Q302" s="28"/>
      <c r="R302" s="28">
        <f t="shared" ref="R302" si="1000">SUM(P302:Q302)</f>
        <v>0</v>
      </c>
    </row>
    <row r="303" spans="1:18" ht="47.25" hidden="1" outlineLevel="5" x14ac:dyDescent="0.2">
      <c r="A303" s="22" t="s">
        <v>681</v>
      </c>
      <c r="B303" s="22"/>
      <c r="C303" s="23" t="s">
        <v>617</v>
      </c>
      <c r="D303" s="30">
        <f>D304</f>
        <v>42000</v>
      </c>
      <c r="E303" s="30">
        <f t="shared" ref="E303:H303" si="1001">E304</f>
        <v>0</v>
      </c>
      <c r="F303" s="30">
        <f t="shared" si="1001"/>
        <v>42000</v>
      </c>
      <c r="G303" s="30">
        <f t="shared" si="1001"/>
        <v>0</v>
      </c>
      <c r="H303" s="30">
        <f t="shared" si="1001"/>
        <v>42000</v>
      </c>
      <c r="I303" s="30"/>
      <c r="J303" s="30">
        <f t="shared" ref="J303" si="1002">J304</f>
        <v>0</v>
      </c>
      <c r="K303" s="30">
        <f t="shared" ref="K303:M303" si="1003">K304</f>
        <v>0</v>
      </c>
      <c r="L303" s="30">
        <f t="shared" si="1003"/>
        <v>0</v>
      </c>
      <c r="M303" s="30">
        <f t="shared" si="1003"/>
        <v>0</v>
      </c>
      <c r="N303" s="30"/>
      <c r="O303" s="30">
        <f t="shared" ref="O303" si="1004">O304</f>
        <v>0</v>
      </c>
      <c r="P303" s="30">
        <f t="shared" ref="P303:R303" si="1005">P304</f>
        <v>0</v>
      </c>
      <c r="Q303" s="30">
        <f t="shared" si="1005"/>
        <v>0</v>
      </c>
      <c r="R303" s="30">
        <f t="shared" si="1005"/>
        <v>0</v>
      </c>
    </row>
    <row r="304" spans="1:18" ht="31.5" hidden="1" outlineLevel="7" x14ac:dyDescent="0.2">
      <c r="A304" s="26" t="s">
        <v>681</v>
      </c>
      <c r="B304" s="26" t="s">
        <v>65</v>
      </c>
      <c r="C304" s="27" t="s">
        <v>66</v>
      </c>
      <c r="D304" s="31">
        <v>42000</v>
      </c>
      <c r="E304" s="28"/>
      <c r="F304" s="28">
        <f>SUM(D304:E304)</f>
        <v>42000</v>
      </c>
      <c r="G304" s="28"/>
      <c r="H304" s="28">
        <f t="shared" ref="H304" si="1006">SUM(F304:G304)</f>
        <v>42000</v>
      </c>
      <c r="I304" s="31"/>
      <c r="J304" s="28"/>
      <c r="K304" s="28">
        <f>SUM(I304:J304)</f>
        <v>0</v>
      </c>
      <c r="L304" s="28"/>
      <c r="M304" s="28">
        <f t="shared" ref="M304" si="1007">SUM(K304:L304)</f>
        <v>0</v>
      </c>
      <c r="N304" s="31"/>
      <c r="O304" s="28"/>
      <c r="P304" s="28">
        <f>SUM(N304:O304)</f>
        <v>0</v>
      </c>
      <c r="Q304" s="28"/>
      <c r="R304" s="28">
        <f t="shared" ref="R304" si="1008">SUM(P304:Q304)</f>
        <v>0</v>
      </c>
    </row>
    <row r="305" spans="1:18" ht="31.5" hidden="1" outlineLevel="4" x14ac:dyDescent="0.2">
      <c r="A305" s="22" t="s">
        <v>166</v>
      </c>
      <c r="B305" s="22"/>
      <c r="C305" s="23" t="s">
        <v>167</v>
      </c>
      <c r="D305" s="24">
        <f>D310+D308+D306</f>
        <v>1752.8</v>
      </c>
      <c r="E305" s="24">
        <f t="shared" ref="E305:F305" si="1009">E310+E308+E306</f>
        <v>0</v>
      </c>
      <c r="F305" s="24">
        <f t="shared" si="1009"/>
        <v>1752.8</v>
      </c>
      <c r="G305" s="24">
        <f t="shared" ref="G305:H305" si="1010">G310+G308+G306</f>
        <v>0</v>
      </c>
      <c r="H305" s="24">
        <f t="shared" si="1010"/>
        <v>1752.8</v>
      </c>
      <c r="I305" s="24">
        <f t="shared" ref="I305:N305" si="1011">I310+I308+I306</f>
        <v>1731.8999999999999</v>
      </c>
      <c r="J305" s="24">
        <f t="shared" ref="J305" si="1012">J310+J308+J306</f>
        <v>0</v>
      </c>
      <c r="K305" s="24">
        <f t="shared" ref="K305:M305" si="1013">K310+K308+K306</f>
        <v>1731.8999999999999</v>
      </c>
      <c r="L305" s="24">
        <f t="shared" si="1013"/>
        <v>0</v>
      </c>
      <c r="M305" s="24">
        <f t="shared" si="1013"/>
        <v>1731.8999999999999</v>
      </c>
      <c r="N305" s="24">
        <f t="shared" si="1011"/>
        <v>1731.8999999999999</v>
      </c>
      <c r="O305" s="24">
        <f t="shared" ref="O305" si="1014">O310+O308+O306</f>
        <v>0</v>
      </c>
      <c r="P305" s="24">
        <f t="shared" ref="P305:R305" si="1015">P310+P308+P306</f>
        <v>1731.8999999999999</v>
      </c>
      <c r="Q305" s="24">
        <f t="shared" si="1015"/>
        <v>0</v>
      </c>
      <c r="R305" s="24">
        <f t="shared" si="1015"/>
        <v>1731.8999999999999</v>
      </c>
    </row>
    <row r="306" spans="1:18" ht="15.75" hidden="1" outlineLevel="5" x14ac:dyDescent="0.2">
      <c r="A306" s="22" t="s">
        <v>199</v>
      </c>
      <c r="B306" s="22"/>
      <c r="C306" s="23" t="s">
        <v>200</v>
      </c>
      <c r="D306" s="24">
        <f>D307</f>
        <v>1559.3</v>
      </c>
      <c r="E306" s="24">
        <f t="shared" ref="E306:H306" si="1016">E307</f>
        <v>0</v>
      </c>
      <c r="F306" s="24">
        <f t="shared" si="1016"/>
        <v>1559.3</v>
      </c>
      <c r="G306" s="24">
        <f t="shared" si="1016"/>
        <v>0</v>
      </c>
      <c r="H306" s="24">
        <f t="shared" si="1016"/>
        <v>1559.3</v>
      </c>
      <c r="I306" s="24">
        <f>I307</f>
        <v>1559.3</v>
      </c>
      <c r="J306" s="24">
        <f t="shared" ref="J306" si="1017">J307</f>
        <v>0</v>
      </c>
      <c r="K306" s="24">
        <f t="shared" ref="K306:M306" si="1018">K307</f>
        <v>1559.3</v>
      </c>
      <c r="L306" s="24">
        <f t="shared" si="1018"/>
        <v>0</v>
      </c>
      <c r="M306" s="24">
        <f t="shared" si="1018"/>
        <v>1559.3</v>
      </c>
      <c r="N306" s="24">
        <f>N307</f>
        <v>1559.3</v>
      </c>
      <c r="O306" s="24">
        <f t="shared" ref="O306" si="1019">O307</f>
        <v>0</v>
      </c>
      <c r="P306" s="24">
        <f t="shared" ref="P306:R306" si="1020">P307</f>
        <v>1559.3</v>
      </c>
      <c r="Q306" s="24">
        <f t="shared" si="1020"/>
        <v>0</v>
      </c>
      <c r="R306" s="24">
        <f t="shared" si="1020"/>
        <v>1559.3</v>
      </c>
    </row>
    <row r="307" spans="1:18" ht="31.5" hidden="1" outlineLevel="7" x14ac:dyDescent="0.2">
      <c r="A307" s="26" t="s">
        <v>199</v>
      </c>
      <c r="B307" s="26" t="s">
        <v>65</v>
      </c>
      <c r="C307" s="27" t="s">
        <v>66</v>
      </c>
      <c r="D307" s="28">
        <v>1559.3</v>
      </c>
      <c r="E307" s="28"/>
      <c r="F307" s="28">
        <f>SUM(D307:E307)</f>
        <v>1559.3</v>
      </c>
      <c r="G307" s="28"/>
      <c r="H307" s="28">
        <f t="shared" ref="H307" si="1021">SUM(F307:G307)</f>
        <v>1559.3</v>
      </c>
      <c r="I307" s="28">
        <v>1559.3</v>
      </c>
      <c r="J307" s="28"/>
      <c r="K307" s="28">
        <f>SUM(I307:J307)</f>
        <v>1559.3</v>
      </c>
      <c r="L307" s="28"/>
      <c r="M307" s="28">
        <f t="shared" ref="M307" si="1022">SUM(K307:L307)</f>
        <v>1559.3</v>
      </c>
      <c r="N307" s="28">
        <v>1559.3</v>
      </c>
      <c r="O307" s="28"/>
      <c r="P307" s="28">
        <f>SUM(N307:O307)</f>
        <v>1559.3</v>
      </c>
      <c r="Q307" s="28"/>
      <c r="R307" s="28">
        <f t="shared" ref="R307" si="1023">SUM(P307:Q307)</f>
        <v>1559.3</v>
      </c>
    </row>
    <row r="308" spans="1:18" ht="47.25" hidden="1" outlineLevel="5" x14ac:dyDescent="0.2">
      <c r="A308" s="22" t="s">
        <v>201</v>
      </c>
      <c r="B308" s="22"/>
      <c r="C308" s="23" t="s">
        <v>202</v>
      </c>
      <c r="D308" s="24">
        <f>D309</f>
        <v>112</v>
      </c>
      <c r="E308" s="24">
        <f t="shared" ref="E308:H308" si="1024">E309</f>
        <v>0</v>
      </c>
      <c r="F308" s="24">
        <f t="shared" si="1024"/>
        <v>112</v>
      </c>
      <c r="G308" s="24">
        <f t="shared" si="1024"/>
        <v>0</v>
      </c>
      <c r="H308" s="24">
        <f t="shared" si="1024"/>
        <v>112</v>
      </c>
      <c r="I308" s="24">
        <f>I309</f>
        <v>112</v>
      </c>
      <c r="J308" s="24">
        <f t="shared" ref="J308" si="1025">J309</f>
        <v>0</v>
      </c>
      <c r="K308" s="24">
        <f t="shared" ref="K308:M308" si="1026">K309</f>
        <v>112</v>
      </c>
      <c r="L308" s="24">
        <f t="shared" si="1026"/>
        <v>0</v>
      </c>
      <c r="M308" s="24">
        <f t="shared" si="1026"/>
        <v>112</v>
      </c>
      <c r="N308" s="24">
        <f>N309</f>
        <v>112</v>
      </c>
      <c r="O308" s="24">
        <f t="shared" ref="O308" si="1027">O309</f>
        <v>0</v>
      </c>
      <c r="P308" s="24">
        <f t="shared" ref="P308:R308" si="1028">P309</f>
        <v>112</v>
      </c>
      <c r="Q308" s="24">
        <f t="shared" si="1028"/>
        <v>0</v>
      </c>
      <c r="R308" s="24">
        <f t="shared" si="1028"/>
        <v>112</v>
      </c>
    </row>
    <row r="309" spans="1:18" ht="31.5" hidden="1" outlineLevel="7" x14ac:dyDescent="0.2">
      <c r="A309" s="26" t="s">
        <v>201</v>
      </c>
      <c r="B309" s="26" t="s">
        <v>65</v>
      </c>
      <c r="C309" s="27" t="s">
        <v>66</v>
      </c>
      <c r="D309" s="28">
        <v>112</v>
      </c>
      <c r="E309" s="28"/>
      <c r="F309" s="28">
        <f>SUM(D309:E309)</f>
        <v>112</v>
      </c>
      <c r="G309" s="28"/>
      <c r="H309" s="28">
        <f t="shared" ref="H309" si="1029">SUM(F309:G309)</f>
        <v>112</v>
      </c>
      <c r="I309" s="28">
        <v>112</v>
      </c>
      <c r="J309" s="28"/>
      <c r="K309" s="28">
        <f>SUM(I309:J309)</f>
        <v>112</v>
      </c>
      <c r="L309" s="28"/>
      <c r="M309" s="28">
        <f t="shared" ref="M309" si="1030">SUM(K309:L309)</f>
        <v>112</v>
      </c>
      <c r="N309" s="28">
        <v>112</v>
      </c>
      <c r="O309" s="28"/>
      <c r="P309" s="28">
        <f>SUM(N309:O309)</f>
        <v>112</v>
      </c>
      <c r="Q309" s="28"/>
      <c r="R309" s="28">
        <f t="shared" ref="R309" si="1031">SUM(P309:Q309)</f>
        <v>112</v>
      </c>
    </row>
    <row r="310" spans="1:18" ht="47.25" hidden="1" outlineLevel="5" x14ac:dyDescent="0.2">
      <c r="A310" s="22" t="s">
        <v>168</v>
      </c>
      <c r="B310" s="22"/>
      <c r="C310" s="23" t="s">
        <v>408</v>
      </c>
      <c r="D310" s="24">
        <f>D311</f>
        <v>81.5</v>
      </c>
      <c r="E310" s="24">
        <f t="shared" ref="E310:H310" si="1032">E311</f>
        <v>0</v>
      </c>
      <c r="F310" s="24">
        <f t="shared" si="1032"/>
        <v>81.5</v>
      </c>
      <c r="G310" s="24">
        <f t="shared" si="1032"/>
        <v>0</v>
      </c>
      <c r="H310" s="24">
        <f t="shared" si="1032"/>
        <v>81.5</v>
      </c>
      <c r="I310" s="24">
        <f>I311</f>
        <v>60.6</v>
      </c>
      <c r="J310" s="24">
        <f t="shared" ref="J310" si="1033">J311</f>
        <v>0</v>
      </c>
      <c r="K310" s="24">
        <f t="shared" ref="K310:M310" si="1034">K311</f>
        <v>60.6</v>
      </c>
      <c r="L310" s="24">
        <f t="shared" si="1034"/>
        <v>0</v>
      </c>
      <c r="M310" s="24">
        <f t="shared" si="1034"/>
        <v>60.6</v>
      </c>
      <c r="N310" s="24">
        <f>N311</f>
        <v>60.6</v>
      </c>
      <c r="O310" s="24">
        <f t="shared" ref="O310" si="1035">O311</f>
        <v>0</v>
      </c>
      <c r="P310" s="24">
        <f t="shared" ref="P310:R310" si="1036">P311</f>
        <v>60.6</v>
      </c>
      <c r="Q310" s="24">
        <f t="shared" si="1036"/>
        <v>0</v>
      </c>
      <c r="R310" s="24">
        <f t="shared" si="1036"/>
        <v>60.6</v>
      </c>
    </row>
    <row r="311" spans="1:18" ht="31.5" hidden="1" outlineLevel="7" x14ac:dyDescent="0.2">
      <c r="A311" s="26" t="s">
        <v>168</v>
      </c>
      <c r="B311" s="26" t="s">
        <v>65</v>
      </c>
      <c r="C311" s="27" t="s">
        <v>66</v>
      </c>
      <c r="D311" s="28">
        <f>60.6+20.9</f>
        <v>81.5</v>
      </c>
      <c r="E311" s="28"/>
      <c r="F311" s="28">
        <f>SUM(D311:E311)</f>
        <v>81.5</v>
      </c>
      <c r="G311" s="28"/>
      <c r="H311" s="28">
        <f t="shared" ref="H311" si="1037">SUM(F311:G311)</f>
        <v>81.5</v>
      </c>
      <c r="I311" s="28">
        <v>60.6</v>
      </c>
      <c r="J311" s="28"/>
      <c r="K311" s="28">
        <f>SUM(I311:J311)</f>
        <v>60.6</v>
      </c>
      <c r="L311" s="28"/>
      <c r="M311" s="28">
        <f t="shared" ref="M311" si="1038">SUM(K311:L311)</f>
        <v>60.6</v>
      </c>
      <c r="N311" s="28">
        <v>60.6</v>
      </c>
      <c r="O311" s="28"/>
      <c r="P311" s="28">
        <f>SUM(N311:O311)</f>
        <v>60.6</v>
      </c>
      <c r="Q311" s="28"/>
      <c r="R311" s="28">
        <f t="shared" ref="R311" si="1039">SUM(P311:Q311)</f>
        <v>60.6</v>
      </c>
    </row>
    <row r="312" spans="1:18" ht="50.25" customHeight="1" outlineLevel="4" collapsed="1" x14ac:dyDescent="0.2">
      <c r="A312" s="22" t="s">
        <v>203</v>
      </c>
      <c r="B312" s="22"/>
      <c r="C312" s="23" t="s">
        <v>204</v>
      </c>
      <c r="D312" s="24">
        <f>D317+D315</f>
        <v>12815.77641</v>
      </c>
      <c r="E312" s="24">
        <f t="shared" ref="E312" si="1040">E317+E315</f>
        <v>5.11348</v>
      </c>
      <c r="F312" s="24">
        <f>F317+F315+F313+F319+F321</f>
        <v>12820.88989</v>
      </c>
      <c r="G312" s="24">
        <f t="shared" ref="G312:R312" si="1041">G317+G315+G313+G319+G321</f>
        <v>25592.387320000002</v>
      </c>
      <c r="H312" s="24">
        <f t="shared" si="1041"/>
        <v>38413.27721</v>
      </c>
      <c r="I312" s="24">
        <f t="shared" si="1041"/>
        <v>12721.440559999999</v>
      </c>
      <c r="J312" s="24">
        <f t="shared" si="1041"/>
        <v>0</v>
      </c>
      <c r="K312" s="24">
        <f t="shared" si="1041"/>
        <v>12721.440559999999</v>
      </c>
      <c r="L312" s="24">
        <f t="shared" si="1041"/>
        <v>0</v>
      </c>
      <c r="M312" s="24">
        <f t="shared" si="1041"/>
        <v>12721.440559999999</v>
      </c>
      <c r="N312" s="24">
        <f t="shared" si="1041"/>
        <v>12721.440559999999</v>
      </c>
      <c r="O312" s="24">
        <f t="shared" si="1041"/>
        <v>0</v>
      </c>
      <c r="P312" s="24">
        <f t="shared" si="1041"/>
        <v>12721.440559999999</v>
      </c>
      <c r="Q312" s="24">
        <f t="shared" si="1041"/>
        <v>0</v>
      </c>
      <c r="R312" s="24">
        <f t="shared" si="1041"/>
        <v>12721.440559999999</v>
      </c>
    </row>
    <row r="313" spans="1:18" ht="50.25" customHeight="1" outlineLevel="4" x14ac:dyDescent="0.25">
      <c r="A313" s="111" t="s">
        <v>803</v>
      </c>
      <c r="B313" s="111"/>
      <c r="C313" s="119" t="s">
        <v>804</v>
      </c>
      <c r="D313" s="24"/>
      <c r="E313" s="24"/>
      <c r="F313" s="24"/>
      <c r="G313" s="30">
        <f t="shared" ref="D313:R315" si="1042">G314</f>
        <v>592.38732000000005</v>
      </c>
      <c r="H313" s="30">
        <f t="shared" si="1042"/>
        <v>592.38732000000005</v>
      </c>
      <c r="I313" s="24"/>
      <c r="J313" s="24"/>
      <c r="K313" s="24"/>
      <c r="L313" s="24"/>
      <c r="M313" s="24"/>
      <c r="N313" s="24"/>
      <c r="O313" s="24"/>
      <c r="P313" s="24"/>
      <c r="Q313" s="24"/>
      <c r="R313" s="24"/>
    </row>
    <row r="314" spans="1:18" ht="32.25" customHeight="1" outlineLevel="4" x14ac:dyDescent="0.25">
      <c r="A314" s="113" t="s">
        <v>803</v>
      </c>
      <c r="B314" s="113" t="s">
        <v>65</v>
      </c>
      <c r="C314" s="118" t="s">
        <v>66</v>
      </c>
      <c r="D314" s="24"/>
      <c r="E314" s="24"/>
      <c r="F314" s="24"/>
      <c r="G314" s="31">
        <v>592.38732000000005</v>
      </c>
      <c r="H314" s="31">
        <f t="shared" ref="H314" si="1043">SUM(F314:G314)</f>
        <v>592.38732000000005</v>
      </c>
      <c r="I314" s="24"/>
      <c r="J314" s="24"/>
      <c r="K314" s="24"/>
      <c r="L314" s="24"/>
      <c r="M314" s="24"/>
      <c r="N314" s="24"/>
      <c r="O314" s="24"/>
      <c r="P314" s="24"/>
      <c r="Q314" s="24"/>
      <c r="R314" s="24"/>
    </row>
    <row r="315" spans="1:18" ht="51.75" hidden="1" customHeight="1" outlineLevel="5" x14ac:dyDescent="0.2">
      <c r="A315" s="32" t="s">
        <v>205</v>
      </c>
      <c r="B315" s="32"/>
      <c r="C315" s="33" t="s">
        <v>693</v>
      </c>
      <c r="D315" s="30">
        <f t="shared" si="1042"/>
        <v>1281.5764099999999</v>
      </c>
      <c r="E315" s="30">
        <f t="shared" si="1042"/>
        <v>0.51348000000000005</v>
      </c>
      <c r="F315" s="30">
        <f t="shared" si="1042"/>
        <v>1282.08989</v>
      </c>
      <c r="G315" s="30">
        <f t="shared" si="1042"/>
        <v>0</v>
      </c>
      <c r="H315" s="30">
        <f t="shared" si="1042"/>
        <v>1282.08989</v>
      </c>
      <c r="I315" s="30">
        <f t="shared" si="1042"/>
        <v>1272.1405600000001</v>
      </c>
      <c r="J315" s="30">
        <f t="shared" si="1042"/>
        <v>0</v>
      </c>
      <c r="K315" s="30">
        <f t="shared" si="1042"/>
        <v>1272.1405600000001</v>
      </c>
      <c r="L315" s="30">
        <f t="shared" si="1042"/>
        <v>0</v>
      </c>
      <c r="M315" s="30">
        <f t="shared" si="1042"/>
        <v>1272.1405600000001</v>
      </c>
      <c r="N315" s="30">
        <f t="shared" si="1042"/>
        <v>1272.1405600000001</v>
      </c>
      <c r="O315" s="30">
        <f t="shared" si="1042"/>
        <v>0</v>
      </c>
      <c r="P315" s="30">
        <f t="shared" si="1042"/>
        <v>1272.1405600000001</v>
      </c>
      <c r="Q315" s="30">
        <f t="shared" si="1042"/>
        <v>0</v>
      </c>
      <c r="R315" s="30">
        <f t="shared" si="1042"/>
        <v>1272.1405600000001</v>
      </c>
    </row>
    <row r="316" spans="1:18" ht="31.5" hidden="1" outlineLevel="7" x14ac:dyDescent="0.2">
      <c r="A316" s="34" t="s">
        <v>205</v>
      </c>
      <c r="B316" s="34" t="s">
        <v>65</v>
      </c>
      <c r="C316" s="35" t="s">
        <v>66</v>
      </c>
      <c r="D316" s="31">
        <v>1281.5764099999999</v>
      </c>
      <c r="E316" s="31">
        <v>0.51348000000000005</v>
      </c>
      <c r="F316" s="31">
        <f>SUM(D316:E316)</f>
        <v>1282.08989</v>
      </c>
      <c r="G316" s="31"/>
      <c r="H316" s="31">
        <f t="shared" ref="H316" si="1044">SUM(F316:G316)</f>
        <v>1282.08989</v>
      </c>
      <c r="I316" s="31">
        <v>1272.1405600000001</v>
      </c>
      <c r="J316" s="28"/>
      <c r="K316" s="28">
        <f>SUM(I316:J316)</f>
        <v>1272.1405600000001</v>
      </c>
      <c r="L316" s="31"/>
      <c r="M316" s="31">
        <f t="shared" ref="M316" si="1045">SUM(K316:L316)</f>
        <v>1272.1405600000001</v>
      </c>
      <c r="N316" s="31">
        <v>1272.1405600000001</v>
      </c>
      <c r="O316" s="28"/>
      <c r="P316" s="28">
        <f>SUM(N316:O316)</f>
        <v>1272.1405600000001</v>
      </c>
      <c r="Q316" s="31"/>
      <c r="R316" s="31">
        <f t="shared" ref="R316" si="1046">SUM(P316:Q316)</f>
        <v>1272.1405600000001</v>
      </c>
    </row>
    <row r="317" spans="1:18" ht="51.75" hidden="1" customHeight="1" outlineLevel="5" x14ac:dyDescent="0.2">
      <c r="A317" s="32" t="s">
        <v>205</v>
      </c>
      <c r="B317" s="32"/>
      <c r="C317" s="33" t="s">
        <v>694</v>
      </c>
      <c r="D317" s="30">
        <f t="shared" ref="D317:R321" si="1047">D318</f>
        <v>11534.2</v>
      </c>
      <c r="E317" s="30">
        <f t="shared" si="1047"/>
        <v>4.5999999999999996</v>
      </c>
      <c r="F317" s="30">
        <f t="shared" si="1047"/>
        <v>11538.800000000001</v>
      </c>
      <c r="G317" s="30">
        <f t="shared" si="1047"/>
        <v>0</v>
      </c>
      <c r="H317" s="30">
        <f t="shared" si="1047"/>
        <v>11538.800000000001</v>
      </c>
      <c r="I317" s="30">
        <f t="shared" si="1047"/>
        <v>11449.3</v>
      </c>
      <c r="J317" s="30">
        <f t="shared" si="1047"/>
        <v>0</v>
      </c>
      <c r="K317" s="30">
        <f t="shared" si="1047"/>
        <v>11449.3</v>
      </c>
      <c r="L317" s="30">
        <f t="shared" si="1047"/>
        <v>0</v>
      </c>
      <c r="M317" s="30">
        <f t="shared" si="1047"/>
        <v>11449.3</v>
      </c>
      <c r="N317" s="30">
        <f t="shared" si="1047"/>
        <v>11449.3</v>
      </c>
      <c r="O317" s="30">
        <f t="shared" si="1047"/>
        <v>0</v>
      </c>
      <c r="P317" s="30">
        <f t="shared" si="1047"/>
        <v>11449.3</v>
      </c>
      <c r="Q317" s="30">
        <f t="shared" si="1047"/>
        <v>0</v>
      </c>
      <c r="R317" s="30">
        <f t="shared" si="1047"/>
        <v>11449.3</v>
      </c>
    </row>
    <row r="318" spans="1:18" ht="31.5" hidden="1" outlineLevel="7" x14ac:dyDescent="0.2">
      <c r="A318" s="34" t="s">
        <v>205</v>
      </c>
      <c r="B318" s="34" t="s">
        <v>65</v>
      </c>
      <c r="C318" s="35" t="s">
        <v>66</v>
      </c>
      <c r="D318" s="31">
        <v>11534.2</v>
      </c>
      <c r="E318" s="28">
        <v>4.5999999999999996</v>
      </c>
      <c r="F318" s="28">
        <f>SUM(D318:E318)</f>
        <v>11538.800000000001</v>
      </c>
      <c r="G318" s="28"/>
      <c r="H318" s="28">
        <f t="shared" ref="H318" si="1048">SUM(F318:G318)</f>
        <v>11538.800000000001</v>
      </c>
      <c r="I318" s="31">
        <v>11449.3</v>
      </c>
      <c r="J318" s="28"/>
      <c r="K318" s="28">
        <f>SUM(I318:J318)</f>
        <v>11449.3</v>
      </c>
      <c r="L318" s="28"/>
      <c r="M318" s="28">
        <f t="shared" ref="M318" si="1049">SUM(K318:L318)</f>
        <v>11449.3</v>
      </c>
      <c r="N318" s="31">
        <v>11449.3</v>
      </c>
      <c r="O318" s="28"/>
      <c r="P318" s="28">
        <f>SUM(N318:O318)</f>
        <v>11449.3</v>
      </c>
      <c r="Q318" s="28"/>
      <c r="R318" s="28">
        <f t="shared" ref="R318" si="1050">SUM(P318:Q318)</f>
        <v>11449.3</v>
      </c>
    </row>
    <row r="319" spans="1:18" ht="47.25" outlineLevel="7" x14ac:dyDescent="0.2">
      <c r="A319" s="32" t="s">
        <v>732</v>
      </c>
      <c r="B319" s="32"/>
      <c r="C319" s="33" t="s">
        <v>618</v>
      </c>
      <c r="D319" s="31"/>
      <c r="E319" s="28"/>
      <c r="F319" s="28"/>
      <c r="G319" s="30">
        <f t="shared" si="1047"/>
        <v>6250</v>
      </c>
      <c r="H319" s="30">
        <f t="shared" si="1047"/>
        <v>6250</v>
      </c>
      <c r="I319" s="31"/>
      <c r="J319" s="28"/>
      <c r="K319" s="28"/>
      <c r="L319" s="28"/>
      <c r="M319" s="28"/>
      <c r="N319" s="31"/>
      <c r="O319" s="28"/>
      <c r="P319" s="28"/>
      <c r="Q319" s="28"/>
      <c r="R319" s="28"/>
    </row>
    <row r="320" spans="1:18" ht="31.5" outlineLevel="7" x14ac:dyDescent="0.2">
      <c r="A320" s="34" t="s">
        <v>732</v>
      </c>
      <c r="B320" s="34" t="s">
        <v>65</v>
      </c>
      <c r="C320" s="35" t="s">
        <v>66</v>
      </c>
      <c r="D320" s="31"/>
      <c r="E320" s="28"/>
      <c r="F320" s="28"/>
      <c r="G320" s="28">
        <v>6250</v>
      </c>
      <c r="H320" s="28">
        <f t="shared" ref="H320" si="1051">SUM(F320:G320)</f>
        <v>6250</v>
      </c>
      <c r="I320" s="31"/>
      <c r="J320" s="28"/>
      <c r="K320" s="28"/>
      <c r="L320" s="28"/>
      <c r="M320" s="28"/>
      <c r="N320" s="31"/>
      <c r="O320" s="28"/>
      <c r="P320" s="28"/>
      <c r="Q320" s="28"/>
      <c r="R320" s="28"/>
    </row>
    <row r="321" spans="1:18" ht="47.25" outlineLevel="7" x14ac:dyDescent="0.2">
      <c r="A321" s="32" t="s">
        <v>732</v>
      </c>
      <c r="B321" s="32"/>
      <c r="C321" s="33" t="s">
        <v>617</v>
      </c>
      <c r="D321" s="31"/>
      <c r="E321" s="28"/>
      <c r="F321" s="28"/>
      <c r="G321" s="30">
        <f t="shared" si="1047"/>
        <v>18750</v>
      </c>
      <c r="H321" s="30">
        <f t="shared" si="1047"/>
        <v>18750</v>
      </c>
      <c r="I321" s="31"/>
      <c r="J321" s="28"/>
      <c r="K321" s="28"/>
      <c r="L321" s="28"/>
      <c r="M321" s="28"/>
      <c r="N321" s="31"/>
      <c r="O321" s="28"/>
      <c r="P321" s="28"/>
      <c r="Q321" s="28"/>
      <c r="R321" s="28"/>
    </row>
    <row r="322" spans="1:18" ht="31.5" outlineLevel="7" x14ac:dyDescent="0.2">
      <c r="A322" s="34" t="s">
        <v>732</v>
      </c>
      <c r="B322" s="34" t="s">
        <v>65</v>
      </c>
      <c r="C322" s="35" t="s">
        <v>66</v>
      </c>
      <c r="D322" s="31"/>
      <c r="E322" s="28"/>
      <c r="F322" s="28"/>
      <c r="G322" s="28">
        <v>18750</v>
      </c>
      <c r="H322" s="28">
        <f t="shared" ref="H322" si="1052">SUM(F322:G322)</f>
        <v>18750</v>
      </c>
      <c r="I322" s="31"/>
      <c r="J322" s="28"/>
      <c r="K322" s="28"/>
      <c r="L322" s="28"/>
      <c r="M322" s="28"/>
      <c r="N322" s="31"/>
      <c r="O322" s="28"/>
      <c r="P322" s="28"/>
      <c r="Q322" s="28"/>
      <c r="R322" s="28"/>
    </row>
    <row r="323" spans="1:18" ht="15.75" outlineLevel="4" x14ac:dyDescent="0.2">
      <c r="A323" s="22" t="s">
        <v>206</v>
      </c>
      <c r="B323" s="22"/>
      <c r="C323" s="23" t="s">
        <v>193</v>
      </c>
      <c r="D323" s="24">
        <f>D328+D324+D326</f>
        <v>2582.1229699999999</v>
      </c>
      <c r="E323" s="24">
        <f t="shared" ref="E323:F323" si="1053">E328+E324+E326</f>
        <v>0</v>
      </c>
      <c r="F323" s="24">
        <f t="shared" si="1053"/>
        <v>2582.1229699999999</v>
      </c>
      <c r="G323" s="24">
        <f t="shared" ref="G323:H323" si="1054">G328+G324+G326</f>
        <v>0</v>
      </c>
      <c r="H323" s="24">
        <f t="shared" si="1054"/>
        <v>2582.1229699999999</v>
      </c>
      <c r="I323" s="24">
        <f t="shared" ref="I323:N323" si="1055">I328+I324+I326</f>
        <v>10773.1</v>
      </c>
      <c r="J323" s="24">
        <f t="shared" ref="J323" si="1056">J328+J324+J326</f>
        <v>0</v>
      </c>
      <c r="K323" s="24">
        <f t="shared" ref="K323:M323" si="1057">K328+K324+K326</f>
        <v>10773.1</v>
      </c>
      <c r="L323" s="24">
        <f t="shared" si="1057"/>
        <v>1066.66643</v>
      </c>
      <c r="M323" s="24">
        <f t="shared" si="1057"/>
        <v>11839.76643</v>
      </c>
      <c r="N323" s="24">
        <f t="shared" si="1055"/>
        <v>19137.8</v>
      </c>
      <c r="O323" s="24">
        <f t="shared" ref="O323" si="1058">O328+O324+O326</f>
        <v>0</v>
      </c>
      <c r="P323" s="24">
        <f t="shared" ref="P323:R323" si="1059">P328+P324+P326</f>
        <v>19137.8</v>
      </c>
      <c r="Q323" s="24">
        <f t="shared" si="1059"/>
        <v>3494.6934000000001</v>
      </c>
      <c r="R323" s="24">
        <f t="shared" si="1059"/>
        <v>22632.493399999999</v>
      </c>
    </row>
    <row r="324" spans="1:18" ht="47.25" outlineLevel="5" x14ac:dyDescent="0.2">
      <c r="A324" s="32" t="s">
        <v>207</v>
      </c>
      <c r="B324" s="32"/>
      <c r="C324" s="33" t="s">
        <v>521</v>
      </c>
      <c r="D324" s="30">
        <f t="shared" ref="D324:R324" si="1060">D325</f>
        <v>774.62297000000001</v>
      </c>
      <c r="E324" s="30">
        <f t="shared" si="1060"/>
        <v>0</v>
      </c>
      <c r="F324" s="30">
        <f t="shared" si="1060"/>
        <v>774.62297000000001</v>
      </c>
      <c r="G324" s="30">
        <f t="shared" si="1060"/>
        <v>0</v>
      </c>
      <c r="H324" s="30">
        <f t="shared" si="1060"/>
        <v>774.62297000000001</v>
      </c>
      <c r="I324" s="30">
        <f t="shared" si="1060"/>
        <v>2486.1</v>
      </c>
      <c r="J324" s="30">
        <f t="shared" si="1060"/>
        <v>0</v>
      </c>
      <c r="K324" s="30">
        <f t="shared" si="1060"/>
        <v>2486.1</v>
      </c>
      <c r="L324" s="30">
        <f t="shared" si="1060"/>
        <v>1066.66643</v>
      </c>
      <c r="M324" s="30">
        <f t="shared" si="1060"/>
        <v>3552.7664299999997</v>
      </c>
      <c r="N324" s="30">
        <f t="shared" si="1060"/>
        <v>4208.7</v>
      </c>
      <c r="O324" s="30">
        <f t="shared" si="1060"/>
        <v>0</v>
      </c>
      <c r="P324" s="30">
        <f t="shared" si="1060"/>
        <v>4208.7</v>
      </c>
      <c r="Q324" s="30">
        <f t="shared" si="1060"/>
        <v>3494.6934000000001</v>
      </c>
      <c r="R324" s="30">
        <f t="shared" si="1060"/>
        <v>7703.3933999999999</v>
      </c>
    </row>
    <row r="325" spans="1:18" ht="31.5" outlineLevel="7" x14ac:dyDescent="0.2">
      <c r="A325" s="34" t="s">
        <v>207</v>
      </c>
      <c r="B325" s="34" t="s">
        <v>65</v>
      </c>
      <c r="C325" s="35" t="s">
        <v>66</v>
      </c>
      <c r="D325" s="31">
        <v>774.62297000000001</v>
      </c>
      <c r="E325" s="28"/>
      <c r="F325" s="28">
        <f>SUM(D325:E325)</f>
        <v>774.62297000000001</v>
      </c>
      <c r="G325" s="28"/>
      <c r="H325" s="28">
        <f t="shared" ref="H325" si="1061">SUM(F325:G325)</f>
        <v>774.62297000000001</v>
      </c>
      <c r="I325" s="31">
        <v>2486.1</v>
      </c>
      <c r="J325" s="28"/>
      <c r="K325" s="28">
        <f>SUM(I325:J325)</f>
        <v>2486.1</v>
      </c>
      <c r="L325" s="28">
        <f>1065.46425+1.20218</f>
        <v>1066.66643</v>
      </c>
      <c r="M325" s="28">
        <f t="shared" ref="M325" si="1062">SUM(K325:L325)</f>
        <v>3552.7664299999997</v>
      </c>
      <c r="N325" s="31">
        <v>4208.7</v>
      </c>
      <c r="O325" s="28"/>
      <c r="P325" s="28">
        <f>SUM(N325:O325)</f>
        <v>4208.7</v>
      </c>
      <c r="Q325" s="28">
        <f>2189.49676+1305.19664</f>
        <v>3494.6934000000001</v>
      </c>
      <c r="R325" s="28">
        <f t="shared" ref="R325" si="1063">SUM(P325:Q325)</f>
        <v>7703.3933999999999</v>
      </c>
    </row>
    <row r="326" spans="1:18" ht="47.25" hidden="1" outlineLevel="7" x14ac:dyDescent="0.2">
      <c r="A326" s="32" t="s">
        <v>207</v>
      </c>
      <c r="B326" s="32"/>
      <c r="C326" s="33" t="s">
        <v>606</v>
      </c>
      <c r="D326" s="30">
        <f t="shared" ref="D326:R328" si="1064">D327</f>
        <v>1717.1</v>
      </c>
      <c r="E326" s="30">
        <f t="shared" si="1064"/>
        <v>0</v>
      </c>
      <c r="F326" s="30">
        <f t="shared" si="1064"/>
        <v>1717.1</v>
      </c>
      <c r="G326" s="30">
        <f t="shared" si="1064"/>
        <v>0</v>
      </c>
      <c r="H326" s="30">
        <f t="shared" si="1064"/>
        <v>1717.1</v>
      </c>
      <c r="I326" s="30">
        <f t="shared" si="1064"/>
        <v>7872.7</v>
      </c>
      <c r="J326" s="30">
        <f t="shared" si="1064"/>
        <v>0</v>
      </c>
      <c r="K326" s="30">
        <f t="shared" si="1064"/>
        <v>7872.7</v>
      </c>
      <c r="L326" s="30">
        <f t="shared" si="1064"/>
        <v>0</v>
      </c>
      <c r="M326" s="30">
        <f t="shared" si="1064"/>
        <v>7872.7</v>
      </c>
      <c r="N326" s="30">
        <f t="shared" si="1064"/>
        <v>14182.6</v>
      </c>
      <c r="O326" s="30">
        <f t="shared" si="1064"/>
        <v>0</v>
      </c>
      <c r="P326" s="30">
        <f t="shared" si="1064"/>
        <v>14182.6</v>
      </c>
      <c r="Q326" s="30">
        <f t="shared" si="1064"/>
        <v>0</v>
      </c>
      <c r="R326" s="30">
        <f t="shared" si="1064"/>
        <v>14182.6</v>
      </c>
    </row>
    <row r="327" spans="1:18" ht="31.5" hidden="1" outlineLevel="7" x14ac:dyDescent="0.2">
      <c r="A327" s="34" t="s">
        <v>207</v>
      </c>
      <c r="B327" s="34" t="s">
        <v>65</v>
      </c>
      <c r="C327" s="35" t="s">
        <v>66</v>
      </c>
      <c r="D327" s="31">
        <v>1717.1</v>
      </c>
      <c r="E327" s="28"/>
      <c r="F327" s="28">
        <f>SUM(D327:E327)</f>
        <v>1717.1</v>
      </c>
      <c r="G327" s="28"/>
      <c r="H327" s="28">
        <f t="shared" ref="H327" si="1065">SUM(F327:G327)</f>
        <v>1717.1</v>
      </c>
      <c r="I327" s="31">
        <v>7872.7</v>
      </c>
      <c r="J327" s="28"/>
      <c r="K327" s="28">
        <f>SUM(I327:J327)</f>
        <v>7872.7</v>
      </c>
      <c r="L327" s="28"/>
      <c r="M327" s="28">
        <f t="shared" ref="M327" si="1066">SUM(K327:L327)</f>
        <v>7872.7</v>
      </c>
      <c r="N327" s="31">
        <v>14182.6</v>
      </c>
      <c r="O327" s="28"/>
      <c r="P327" s="28">
        <f>SUM(N327:O327)</f>
        <v>14182.6</v>
      </c>
      <c r="Q327" s="28"/>
      <c r="R327" s="28">
        <f t="shared" ref="R327" si="1067">SUM(P327:Q327)</f>
        <v>14182.6</v>
      </c>
    </row>
    <row r="328" spans="1:18" ht="47.25" hidden="1" outlineLevel="5" x14ac:dyDescent="0.2">
      <c r="A328" s="32" t="s">
        <v>207</v>
      </c>
      <c r="B328" s="32"/>
      <c r="C328" s="33" t="s">
        <v>418</v>
      </c>
      <c r="D328" s="30">
        <f t="shared" si="1064"/>
        <v>90.4</v>
      </c>
      <c r="E328" s="30">
        <f t="shared" si="1064"/>
        <v>0</v>
      </c>
      <c r="F328" s="30">
        <f t="shared" si="1064"/>
        <v>90.4</v>
      </c>
      <c r="G328" s="30">
        <f t="shared" si="1064"/>
        <v>0</v>
      </c>
      <c r="H328" s="30">
        <f t="shared" si="1064"/>
        <v>90.4</v>
      </c>
      <c r="I328" s="30">
        <f t="shared" si="1064"/>
        <v>414.3</v>
      </c>
      <c r="J328" s="30">
        <f t="shared" si="1064"/>
        <v>0</v>
      </c>
      <c r="K328" s="30">
        <f t="shared" si="1064"/>
        <v>414.3</v>
      </c>
      <c r="L328" s="30">
        <f t="shared" si="1064"/>
        <v>0</v>
      </c>
      <c r="M328" s="30">
        <f t="shared" si="1064"/>
        <v>414.3</v>
      </c>
      <c r="N328" s="30">
        <f t="shared" si="1064"/>
        <v>746.5</v>
      </c>
      <c r="O328" s="30">
        <f t="shared" si="1064"/>
        <v>0</v>
      </c>
      <c r="P328" s="30">
        <f t="shared" si="1064"/>
        <v>746.5</v>
      </c>
      <c r="Q328" s="30">
        <f t="shared" si="1064"/>
        <v>0</v>
      </c>
      <c r="R328" s="30">
        <f t="shared" si="1064"/>
        <v>746.5</v>
      </c>
    </row>
    <row r="329" spans="1:18" ht="31.5" hidden="1" outlineLevel="7" x14ac:dyDescent="0.2">
      <c r="A329" s="34" t="s">
        <v>207</v>
      </c>
      <c r="B329" s="34" t="s">
        <v>65</v>
      </c>
      <c r="C329" s="35" t="s">
        <v>66</v>
      </c>
      <c r="D329" s="31">
        <v>90.4</v>
      </c>
      <c r="E329" s="28"/>
      <c r="F329" s="28">
        <f>SUM(D329:E329)</f>
        <v>90.4</v>
      </c>
      <c r="G329" s="28"/>
      <c r="H329" s="28">
        <f t="shared" ref="H329" si="1068">SUM(F329:G329)</f>
        <v>90.4</v>
      </c>
      <c r="I329" s="31">
        <v>414.3</v>
      </c>
      <c r="J329" s="28"/>
      <c r="K329" s="28">
        <f>SUM(I329:J329)</f>
        <v>414.3</v>
      </c>
      <c r="L329" s="28"/>
      <c r="M329" s="28">
        <f t="shared" ref="M329" si="1069">SUM(K329:L329)</f>
        <v>414.3</v>
      </c>
      <c r="N329" s="31">
        <v>746.5</v>
      </c>
      <c r="O329" s="28"/>
      <c r="P329" s="28">
        <f>SUM(N329:O329)</f>
        <v>746.5</v>
      </c>
      <c r="Q329" s="28"/>
      <c r="R329" s="28">
        <f t="shared" ref="R329" si="1070">SUM(P329:Q329)</f>
        <v>746.5</v>
      </c>
    </row>
    <row r="330" spans="1:18" ht="31.5" hidden="1" outlineLevel="4" x14ac:dyDescent="0.2">
      <c r="A330" s="22" t="s">
        <v>208</v>
      </c>
      <c r="B330" s="22"/>
      <c r="C330" s="33" t="s">
        <v>438</v>
      </c>
      <c r="D330" s="30">
        <f>D331+D333+D335</f>
        <v>33559.662149999996</v>
      </c>
      <c r="E330" s="30">
        <f t="shared" ref="E330:F330" si="1071">E331+E333+E335</f>
        <v>6380.79439</v>
      </c>
      <c r="F330" s="30">
        <f t="shared" si="1071"/>
        <v>39940.456539999999</v>
      </c>
      <c r="G330" s="30">
        <f t="shared" ref="G330:H330" si="1072">G331+G333+G335</f>
        <v>0</v>
      </c>
      <c r="H330" s="30">
        <f t="shared" si="1072"/>
        <v>39940.456539999999</v>
      </c>
      <c r="I330" s="30">
        <f t="shared" ref="I330" si="1073">I331+I333+I335</f>
        <v>4130.9399999999996</v>
      </c>
      <c r="J330" s="30">
        <f t="shared" ref="J330" si="1074">J331+J333+J335</f>
        <v>0</v>
      </c>
      <c r="K330" s="30">
        <f t="shared" ref="K330:M330" si="1075">K331+K333+K335</f>
        <v>4130.9399999999996</v>
      </c>
      <c r="L330" s="30">
        <f t="shared" si="1075"/>
        <v>0</v>
      </c>
      <c r="M330" s="30">
        <f t="shared" si="1075"/>
        <v>4130.9399999999996</v>
      </c>
      <c r="N330" s="30"/>
      <c r="O330" s="30">
        <f t="shared" ref="O330" si="1076">O331+O333+O335</f>
        <v>0</v>
      </c>
      <c r="P330" s="30">
        <f t="shared" ref="P330:R330" si="1077">P331+P333+P335</f>
        <v>0</v>
      </c>
      <c r="Q330" s="30">
        <f t="shared" si="1077"/>
        <v>0</v>
      </c>
      <c r="R330" s="30">
        <f t="shared" si="1077"/>
        <v>0</v>
      </c>
    </row>
    <row r="331" spans="1:18" ht="31.5" hidden="1" customHeight="1" outlineLevel="5" x14ac:dyDescent="0.2">
      <c r="A331" s="32" t="s">
        <v>209</v>
      </c>
      <c r="B331" s="32"/>
      <c r="C331" s="33" t="s">
        <v>695</v>
      </c>
      <c r="D331" s="30">
        <f t="shared" ref="D331:M331" si="1078">D332</f>
        <v>3355.9621499999998</v>
      </c>
      <c r="E331" s="30">
        <f t="shared" si="1078"/>
        <v>638.07943999999998</v>
      </c>
      <c r="F331" s="30">
        <f t="shared" si="1078"/>
        <v>3994.0415899999998</v>
      </c>
      <c r="G331" s="30">
        <f t="shared" si="1078"/>
        <v>0</v>
      </c>
      <c r="H331" s="30">
        <f t="shared" si="1078"/>
        <v>3994.0415899999998</v>
      </c>
      <c r="I331" s="30">
        <f t="shared" si="1078"/>
        <v>4130.9399999999996</v>
      </c>
      <c r="J331" s="30">
        <f t="shared" si="1078"/>
        <v>0</v>
      </c>
      <c r="K331" s="30">
        <f t="shared" si="1078"/>
        <v>4130.9399999999996</v>
      </c>
      <c r="L331" s="30">
        <f t="shared" si="1078"/>
        <v>0</v>
      </c>
      <c r="M331" s="30">
        <f t="shared" si="1078"/>
        <v>4130.9399999999996</v>
      </c>
      <c r="N331" s="30"/>
      <c r="O331" s="30">
        <f t="shared" ref="O331:R331" si="1079">O332</f>
        <v>0</v>
      </c>
      <c r="P331" s="30">
        <f t="shared" si="1079"/>
        <v>0</v>
      </c>
      <c r="Q331" s="30">
        <f t="shared" si="1079"/>
        <v>0</v>
      </c>
      <c r="R331" s="30">
        <f t="shared" si="1079"/>
        <v>0</v>
      </c>
    </row>
    <row r="332" spans="1:18" ht="31.5" hidden="1" outlineLevel="7" x14ac:dyDescent="0.2">
      <c r="A332" s="34" t="s">
        <v>209</v>
      </c>
      <c r="B332" s="34" t="s">
        <v>65</v>
      </c>
      <c r="C332" s="35" t="s">
        <v>66</v>
      </c>
      <c r="D332" s="31">
        <v>3355.9621499999998</v>
      </c>
      <c r="E332" s="31">
        <v>638.07943999999998</v>
      </c>
      <c r="F332" s="31">
        <f>SUM(D332:E332)</f>
        <v>3994.0415899999998</v>
      </c>
      <c r="G332" s="31"/>
      <c r="H332" s="31">
        <f t="shared" ref="H332" si="1080">SUM(F332:G332)</f>
        <v>3994.0415899999998</v>
      </c>
      <c r="I332" s="31">
        <v>4130.9399999999996</v>
      </c>
      <c r="J332" s="28"/>
      <c r="K332" s="28">
        <f>SUM(I332:J332)</f>
        <v>4130.9399999999996</v>
      </c>
      <c r="L332" s="31"/>
      <c r="M332" s="31">
        <f t="shared" ref="M332" si="1081">SUM(K332:L332)</f>
        <v>4130.9399999999996</v>
      </c>
      <c r="N332" s="31"/>
      <c r="O332" s="28"/>
      <c r="P332" s="28">
        <f>SUM(N332:O332)</f>
        <v>0</v>
      </c>
      <c r="Q332" s="31"/>
      <c r="R332" s="31">
        <f t="shared" ref="R332" si="1082">SUM(P332:Q332)</f>
        <v>0</v>
      </c>
    </row>
    <row r="333" spans="1:18" ht="31.5" hidden="1" outlineLevel="7" x14ac:dyDescent="0.2">
      <c r="A333" s="32" t="s">
        <v>209</v>
      </c>
      <c r="B333" s="32"/>
      <c r="C333" s="33" t="s">
        <v>696</v>
      </c>
      <c r="D333" s="30">
        <f t="shared" ref="D333:H333" si="1083">D334</f>
        <v>28693.5</v>
      </c>
      <c r="E333" s="30">
        <f t="shared" si="1083"/>
        <v>5455.5792000000001</v>
      </c>
      <c r="F333" s="30">
        <f t="shared" si="1083"/>
        <v>34149.0792</v>
      </c>
      <c r="G333" s="30">
        <f t="shared" si="1083"/>
        <v>0</v>
      </c>
      <c r="H333" s="30">
        <f t="shared" si="1083"/>
        <v>34149.0792</v>
      </c>
      <c r="I333" s="30"/>
      <c r="J333" s="30">
        <f t="shared" ref="J333:M333" si="1084">J334</f>
        <v>0</v>
      </c>
      <c r="K333" s="30">
        <f t="shared" si="1084"/>
        <v>0</v>
      </c>
      <c r="L333" s="30">
        <f t="shared" si="1084"/>
        <v>0</v>
      </c>
      <c r="M333" s="30">
        <f t="shared" si="1084"/>
        <v>0</v>
      </c>
      <c r="N333" s="30"/>
      <c r="O333" s="30">
        <f t="shared" ref="O333:R333" si="1085">O334</f>
        <v>0</v>
      </c>
      <c r="P333" s="30">
        <f t="shared" si="1085"/>
        <v>0</v>
      </c>
      <c r="Q333" s="30">
        <f t="shared" si="1085"/>
        <v>0</v>
      </c>
      <c r="R333" s="30">
        <f t="shared" si="1085"/>
        <v>0</v>
      </c>
    </row>
    <row r="334" spans="1:18" ht="31.5" hidden="1" outlineLevel="7" x14ac:dyDescent="0.2">
      <c r="A334" s="34" t="s">
        <v>209</v>
      </c>
      <c r="B334" s="34" t="s">
        <v>65</v>
      </c>
      <c r="C334" s="35" t="s">
        <v>66</v>
      </c>
      <c r="D334" s="31">
        <v>28693.5</v>
      </c>
      <c r="E334" s="31">
        <v>5455.5792000000001</v>
      </c>
      <c r="F334" s="28">
        <f>SUM(D334:E334)</f>
        <v>34149.0792</v>
      </c>
      <c r="G334" s="28"/>
      <c r="H334" s="28">
        <f t="shared" ref="H334" si="1086">SUM(F334:G334)</f>
        <v>34149.0792</v>
      </c>
      <c r="I334" s="31"/>
      <c r="J334" s="28"/>
      <c r="K334" s="28">
        <f>SUM(I334:J334)</f>
        <v>0</v>
      </c>
      <c r="L334" s="28"/>
      <c r="M334" s="28">
        <f t="shared" ref="M334" si="1087">SUM(K334:L334)</f>
        <v>0</v>
      </c>
      <c r="N334" s="31"/>
      <c r="O334" s="28"/>
      <c r="P334" s="28">
        <f>SUM(N334:O334)</f>
        <v>0</v>
      </c>
      <c r="Q334" s="28"/>
      <c r="R334" s="28">
        <f t="shared" ref="R334" si="1088">SUM(P334:Q334)</f>
        <v>0</v>
      </c>
    </row>
    <row r="335" spans="1:18" ht="31.5" hidden="1" outlineLevel="5" x14ac:dyDescent="0.2">
      <c r="A335" s="32" t="s">
        <v>209</v>
      </c>
      <c r="B335" s="32"/>
      <c r="C335" s="33" t="s">
        <v>697</v>
      </c>
      <c r="D335" s="30">
        <f t="shared" ref="D335:H335" si="1089">D336</f>
        <v>1510.2</v>
      </c>
      <c r="E335" s="30">
        <f t="shared" si="1089"/>
        <v>287.13574999999997</v>
      </c>
      <c r="F335" s="30">
        <f t="shared" si="1089"/>
        <v>1797.33575</v>
      </c>
      <c r="G335" s="30">
        <f t="shared" si="1089"/>
        <v>0</v>
      </c>
      <c r="H335" s="30">
        <f t="shared" si="1089"/>
        <v>1797.33575</v>
      </c>
      <c r="I335" s="30"/>
      <c r="J335" s="30">
        <f t="shared" ref="J335:M335" si="1090">J336</f>
        <v>0</v>
      </c>
      <c r="K335" s="30">
        <f t="shared" si="1090"/>
        <v>0</v>
      </c>
      <c r="L335" s="30">
        <f t="shared" si="1090"/>
        <v>0</v>
      </c>
      <c r="M335" s="30">
        <f t="shared" si="1090"/>
        <v>0</v>
      </c>
      <c r="N335" s="30"/>
      <c r="O335" s="30">
        <f t="shared" ref="O335:R335" si="1091">O336</f>
        <v>0</v>
      </c>
      <c r="P335" s="30">
        <f t="shared" si="1091"/>
        <v>0</v>
      </c>
      <c r="Q335" s="30">
        <f t="shared" si="1091"/>
        <v>0</v>
      </c>
      <c r="R335" s="30">
        <f t="shared" si="1091"/>
        <v>0</v>
      </c>
    </row>
    <row r="336" spans="1:18" ht="31.5" hidden="1" outlineLevel="7" x14ac:dyDescent="0.2">
      <c r="A336" s="34" t="s">
        <v>209</v>
      </c>
      <c r="B336" s="34" t="s">
        <v>65</v>
      </c>
      <c r="C336" s="35" t="s">
        <v>66</v>
      </c>
      <c r="D336" s="31">
        <v>1510.2</v>
      </c>
      <c r="E336" s="31">
        <v>287.13574999999997</v>
      </c>
      <c r="F336" s="28">
        <f>SUM(D336:E336)</f>
        <v>1797.33575</v>
      </c>
      <c r="G336" s="28"/>
      <c r="H336" s="28">
        <f t="shared" ref="H336" si="1092">SUM(F336:G336)</f>
        <v>1797.33575</v>
      </c>
      <c r="I336" s="31"/>
      <c r="J336" s="28"/>
      <c r="K336" s="28">
        <f>SUM(I336:J336)</f>
        <v>0</v>
      </c>
      <c r="L336" s="28"/>
      <c r="M336" s="28">
        <f t="shared" ref="M336" si="1093">SUM(K336:L336)</f>
        <v>0</v>
      </c>
      <c r="N336" s="31"/>
      <c r="O336" s="28"/>
      <c r="P336" s="28">
        <f>SUM(N336:O336)</f>
        <v>0</v>
      </c>
      <c r="Q336" s="28"/>
      <c r="R336" s="28">
        <f t="shared" ref="R336" si="1094">SUM(P336:Q336)</f>
        <v>0</v>
      </c>
    </row>
    <row r="337" spans="1:18" ht="15.75" outlineLevel="7" x14ac:dyDescent="0.2">
      <c r="A337" s="32" t="s">
        <v>614</v>
      </c>
      <c r="B337" s="34"/>
      <c r="C337" s="33" t="s">
        <v>621</v>
      </c>
      <c r="D337" s="30">
        <f>D338+D340+D342</f>
        <v>773325.81</v>
      </c>
      <c r="E337" s="30">
        <f t="shared" ref="E337:F337" si="1095">E338+E340+E342</f>
        <v>0</v>
      </c>
      <c r="F337" s="30">
        <f t="shared" si="1095"/>
        <v>773325.81</v>
      </c>
      <c r="G337" s="30">
        <f t="shared" ref="G337:H337" si="1096">G338+G340+G342</f>
        <v>-5953.9423299999999</v>
      </c>
      <c r="H337" s="30">
        <f t="shared" si="1096"/>
        <v>767371.86767000007</v>
      </c>
      <c r="I337" s="30"/>
      <c r="J337" s="30">
        <f t="shared" ref="J337" si="1097">J338+J340+J342</f>
        <v>0</v>
      </c>
      <c r="K337" s="30">
        <f t="shared" ref="K337:M337" si="1098">K338+K340+K342</f>
        <v>0</v>
      </c>
      <c r="L337" s="30">
        <f t="shared" si="1098"/>
        <v>0</v>
      </c>
      <c r="M337" s="30">
        <f t="shared" si="1098"/>
        <v>0</v>
      </c>
      <c r="N337" s="30"/>
      <c r="O337" s="30">
        <f t="shared" ref="O337" si="1099">O338+O340+O342</f>
        <v>0</v>
      </c>
      <c r="P337" s="30">
        <f t="shared" ref="P337:R337" si="1100">P338+P340+P342</f>
        <v>0</v>
      </c>
      <c r="Q337" s="30">
        <f t="shared" si="1100"/>
        <v>0</v>
      </c>
      <c r="R337" s="30">
        <f t="shared" si="1100"/>
        <v>0</v>
      </c>
    </row>
    <row r="338" spans="1:18" ht="47.25" outlineLevel="7" x14ac:dyDescent="0.2">
      <c r="A338" s="32" t="s">
        <v>615</v>
      </c>
      <c r="B338" s="34"/>
      <c r="C338" s="33" t="s">
        <v>624</v>
      </c>
      <c r="D338" s="30">
        <f>D339</f>
        <v>9666.61</v>
      </c>
      <c r="E338" s="30">
        <f t="shared" ref="E338:H338" si="1101">E339</f>
        <v>0</v>
      </c>
      <c r="F338" s="30">
        <f t="shared" si="1101"/>
        <v>9666.61</v>
      </c>
      <c r="G338" s="30">
        <f t="shared" si="1101"/>
        <v>-5953.9423299999999</v>
      </c>
      <c r="H338" s="30">
        <f t="shared" si="1101"/>
        <v>3712.6676700000007</v>
      </c>
      <c r="I338" s="30"/>
      <c r="J338" s="30">
        <f t="shared" ref="J338" si="1102">J339</f>
        <v>0</v>
      </c>
      <c r="K338" s="30">
        <f t="shared" ref="K338:M338" si="1103">K339</f>
        <v>0</v>
      </c>
      <c r="L338" s="30">
        <f t="shared" si="1103"/>
        <v>0</v>
      </c>
      <c r="M338" s="30">
        <f t="shared" si="1103"/>
        <v>0</v>
      </c>
      <c r="N338" s="30"/>
      <c r="O338" s="30">
        <f t="shared" ref="O338" si="1104">O339</f>
        <v>0</v>
      </c>
      <c r="P338" s="30">
        <f t="shared" ref="P338:R338" si="1105">P339</f>
        <v>0</v>
      </c>
      <c r="Q338" s="30">
        <f t="shared" si="1105"/>
        <v>0</v>
      </c>
      <c r="R338" s="30">
        <f t="shared" si="1105"/>
        <v>0</v>
      </c>
    </row>
    <row r="339" spans="1:18" ht="31.5" outlineLevel="7" x14ac:dyDescent="0.2">
      <c r="A339" s="34" t="s">
        <v>615</v>
      </c>
      <c r="B339" s="34" t="s">
        <v>65</v>
      </c>
      <c r="C339" s="35" t="s">
        <v>66</v>
      </c>
      <c r="D339" s="31">
        <v>9666.61</v>
      </c>
      <c r="E339" s="28"/>
      <c r="F339" s="28">
        <f>SUM(D339:E339)</f>
        <v>9666.61</v>
      </c>
      <c r="G339" s="28">
        <v>-5953.9423299999999</v>
      </c>
      <c r="H339" s="28">
        <f t="shared" ref="H339" si="1106">SUM(F339:G339)</f>
        <v>3712.6676700000007</v>
      </c>
      <c r="I339" s="31"/>
      <c r="J339" s="28"/>
      <c r="K339" s="28">
        <f>SUM(I339:J339)</f>
        <v>0</v>
      </c>
      <c r="L339" s="28"/>
      <c r="M339" s="28">
        <f t="shared" ref="M339" si="1107">SUM(K339:L339)</f>
        <v>0</v>
      </c>
      <c r="N339" s="31"/>
      <c r="O339" s="28"/>
      <c r="P339" s="28">
        <f>SUM(N339:O339)</f>
        <v>0</v>
      </c>
      <c r="Q339" s="28"/>
      <c r="R339" s="28">
        <f t="shared" ref="R339" si="1108">SUM(P339:Q339)</f>
        <v>0</v>
      </c>
    </row>
    <row r="340" spans="1:18" ht="47.25" hidden="1" outlineLevel="7" x14ac:dyDescent="0.2">
      <c r="A340" s="32" t="s">
        <v>615</v>
      </c>
      <c r="B340" s="34"/>
      <c r="C340" s="33" t="s">
        <v>625</v>
      </c>
      <c r="D340" s="30">
        <f>D341</f>
        <v>190914.8</v>
      </c>
      <c r="E340" s="30">
        <f t="shared" ref="E340:H340" si="1109">E341</f>
        <v>0</v>
      </c>
      <c r="F340" s="30">
        <f t="shared" si="1109"/>
        <v>190914.8</v>
      </c>
      <c r="G340" s="30">
        <f t="shared" si="1109"/>
        <v>0</v>
      </c>
      <c r="H340" s="30">
        <f t="shared" si="1109"/>
        <v>190914.8</v>
      </c>
      <c r="I340" s="30"/>
      <c r="J340" s="30">
        <f t="shared" ref="J340" si="1110">J341</f>
        <v>0</v>
      </c>
      <c r="K340" s="30">
        <f t="shared" ref="K340:M340" si="1111">K341</f>
        <v>0</v>
      </c>
      <c r="L340" s="30">
        <f t="shared" si="1111"/>
        <v>0</v>
      </c>
      <c r="M340" s="30">
        <f t="shared" si="1111"/>
        <v>0</v>
      </c>
      <c r="N340" s="30"/>
      <c r="O340" s="30">
        <f t="shared" ref="O340" si="1112">O341</f>
        <v>0</v>
      </c>
      <c r="P340" s="30">
        <f t="shared" ref="P340:R340" si="1113">P341</f>
        <v>0</v>
      </c>
      <c r="Q340" s="30">
        <f t="shared" si="1113"/>
        <v>0</v>
      </c>
      <c r="R340" s="30">
        <f t="shared" si="1113"/>
        <v>0</v>
      </c>
    </row>
    <row r="341" spans="1:18" ht="31.5" hidden="1" outlineLevel="7" x14ac:dyDescent="0.2">
      <c r="A341" s="34" t="s">
        <v>615</v>
      </c>
      <c r="B341" s="34" t="s">
        <v>65</v>
      </c>
      <c r="C341" s="35" t="s">
        <v>66</v>
      </c>
      <c r="D341" s="31">
        <v>190914.8</v>
      </c>
      <c r="E341" s="28"/>
      <c r="F341" s="28">
        <f>SUM(D341:E341)</f>
        <v>190914.8</v>
      </c>
      <c r="G341" s="28"/>
      <c r="H341" s="28">
        <f t="shared" ref="H341" si="1114">SUM(F341:G341)</f>
        <v>190914.8</v>
      </c>
      <c r="I341" s="31"/>
      <c r="J341" s="28"/>
      <c r="K341" s="28">
        <f>SUM(I341:J341)</f>
        <v>0</v>
      </c>
      <c r="L341" s="28"/>
      <c r="M341" s="28">
        <f t="shared" ref="M341" si="1115">SUM(K341:L341)</f>
        <v>0</v>
      </c>
      <c r="N341" s="31"/>
      <c r="O341" s="28"/>
      <c r="P341" s="28">
        <f>SUM(N341:O341)</f>
        <v>0</v>
      </c>
      <c r="Q341" s="28"/>
      <c r="R341" s="28">
        <f t="shared" ref="R341" si="1116">SUM(P341:Q341)</f>
        <v>0</v>
      </c>
    </row>
    <row r="342" spans="1:18" ht="47.25" hidden="1" outlineLevel="7" x14ac:dyDescent="0.2">
      <c r="A342" s="32" t="s">
        <v>615</v>
      </c>
      <c r="B342" s="34"/>
      <c r="C342" s="33" t="s">
        <v>626</v>
      </c>
      <c r="D342" s="30">
        <f>D343</f>
        <v>572744.4</v>
      </c>
      <c r="E342" s="30">
        <f t="shared" ref="E342:H342" si="1117">E343</f>
        <v>0</v>
      </c>
      <c r="F342" s="30">
        <f t="shared" si="1117"/>
        <v>572744.4</v>
      </c>
      <c r="G342" s="30">
        <f t="shared" si="1117"/>
        <v>0</v>
      </c>
      <c r="H342" s="30">
        <f t="shared" si="1117"/>
        <v>572744.4</v>
      </c>
      <c r="I342" s="30"/>
      <c r="J342" s="30">
        <f t="shared" ref="J342" si="1118">J343</f>
        <v>0</v>
      </c>
      <c r="K342" s="30">
        <f t="shared" ref="K342:M342" si="1119">K343</f>
        <v>0</v>
      </c>
      <c r="L342" s="30">
        <f t="shared" si="1119"/>
        <v>0</v>
      </c>
      <c r="M342" s="30">
        <f t="shared" si="1119"/>
        <v>0</v>
      </c>
      <c r="N342" s="30"/>
      <c r="O342" s="30">
        <f t="shared" ref="O342" si="1120">O343</f>
        <v>0</v>
      </c>
      <c r="P342" s="30">
        <f t="shared" ref="P342:R342" si="1121">P343</f>
        <v>0</v>
      </c>
      <c r="Q342" s="30">
        <f t="shared" si="1121"/>
        <v>0</v>
      </c>
      <c r="R342" s="30">
        <f t="shared" si="1121"/>
        <v>0</v>
      </c>
    </row>
    <row r="343" spans="1:18" ht="31.5" hidden="1" outlineLevel="7" x14ac:dyDescent="0.2">
      <c r="A343" s="34" t="s">
        <v>615</v>
      </c>
      <c r="B343" s="34" t="s">
        <v>65</v>
      </c>
      <c r="C343" s="35" t="s">
        <v>66</v>
      </c>
      <c r="D343" s="31">
        <v>572744.4</v>
      </c>
      <c r="E343" s="28"/>
      <c r="F343" s="28">
        <f>SUM(D343:E343)</f>
        <v>572744.4</v>
      </c>
      <c r="G343" s="28"/>
      <c r="H343" s="28">
        <f t="shared" ref="H343" si="1122">SUM(F343:G343)</f>
        <v>572744.4</v>
      </c>
      <c r="I343" s="31"/>
      <c r="J343" s="28"/>
      <c r="K343" s="28">
        <f>SUM(I343:J343)</f>
        <v>0</v>
      </c>
      <c r="L343" s="28"/>
      <c r="M343" s="28">
        <f t="shared" ref="M343" si="1123">SUM(K343:L343)</f>
        <v>0</v>
      </c>
      <c r="N343" s="31"/>
      <c r="O343" s="28"/>
      <c r="P343" s="28">
        <f>SUM(N343:O343)</f>
        <v>0</v>
      </c>
      <c r="Q343" s="28"/>
      <c r="R343" s="28">
        <f t="shared" ref="R343" si="1124">SUM(P343:Q343)</f>
        <v>0</v>
      </c>
    </row>
    <row r="344" spans="1:18" ht="47.25" outlineLevel="3" collapsed="1" x14ac:dyDescent="0.2">
      <c r="A344" s="22" t="s">
        <v>185</v>
      </c>
      <c r="B344" s="22"/>
      <c r="C344" s="23" t="s">
        <v>186</v>
      </c>
      <c r="D344" s="24">
        <f>D345+D351+D363+D370</f>
        <v>242844.86588</v>
      </c>
      <c r="E344" s="24">
        <f t="shared" ref="E344:F344" si="1125">E345+E351+E363+E370</f>
        <v>-638.59292000000005</v>
      </c>
      <c r="F344" s="24">
        <f t="shared" si="1125"/>
        <v>242206.27296</v>
      </c>
      <c r="G344" s="24">
        <f t="shared" ref="G344:H344" si="1126">G345+G351+G363+G370</f>
        <v>25912.306620000003</v>
      </c>
      <c r="H344" s="24">
        <f t="shared" si="1126"/>
        <v>268118.57958000002</v>
      </c>
      <c r="I344" s="24">
        <f>I345+I351+I363+I370</f>
        <v>16166.36549</v>
      </c>
      <c r="J344" s="24">
        <f t="shared" ref="J344" si="1127">J345+J351+J363+J370</f>
        <v>0</v>
      </c>
      <c r="K344" s="24">
        <f t="shared" ref="K344:M344" si="1128">K345+K351+K363+K370</f>
        <v>16166.36549</v>
      </c>
      <c r="L344" s="24">
        <f t="shared" si="1128"/>
        <v>-202.43949000000001</v>
      </c>
      <c r="M344" s="24">
        <f t="shared" si="1128"/>
        <v>15963.925999999999</v>
      </c>
      <c r="N344" s="24">
        <f>N345+N351+N363+N370</f>
        <v>7964.2</v>
      </c>
      <c r="O344" s="24">
        <f t="shared" ref="O344" si="1129">O345+O351+O363+O370</f>
        <v>0</v>
      </c>
      <c r="P344" s="24">
        <f t="shared" ref="P344:R344" si="1130">P345+P351+P363+P370</f>
        <v>7964.2</v>
      </c>
      <c r="Q344" s="24">
        <f t="shared" si="1130"/>
        <v>0</v>
      </c>
      <c r="R344" s="24">
        <f t="shared" si="1130"/>
        <v>7964.2</v>
      </c>
    </row>
    <row r="345" spans="1:18" ht="35.25" customHeight="1" outlineLevel="4" x14ac:dyDescent="0.2">
      <c r="A345" s="22" t="s">
        <v>187</v>
      </c>
      <c r="B345" s="22"/>
      <c r="C345" s="23" t="s">
        <v>188</v>
      </c>
      <c r="D345" s="24">
        <f>D346+D349</f>
        <v>10427.300000000001</v>
      </c>
      <c r="E345" s="24">
        <f t="shared" ref="E345:F345" si="1131">E346+E349</f>
        <v>-638.59292000000005</v>
      </c>
      <c r="F345" s="24">
        <f t="shared" si="1131"/>
        <v>9788.7070800000001</v>
      </c>
      <c r="G345" s="24">
        <f t="shared" ref="G345:H345" si="1132">G346+G349</f>
        <v>17177.13609</v>
      </c>
      <c r="H345" s="24">
        <f t="shared" si="1132"/>
        <v>26965.84317</v>
      </c>
      <c r="I345" s="24">
        <f t="shared" ref="I345:N345" si="1133">I346+I349</f>
        <v>4217.7</v>
      </c>
      <c r="J345" s="24">
        <f t="shared" ref="J345" si="1134">J346+J349</f>
        <v>0</v>
      </c>
      <c r="K345" s="24">
        <f t="shared" ref="K345:M345" si="1135">K346+K349</f>
        <v>4217.7</v>
      </c>
      <c r="L345" s="24">
        <f t="shared" si="1135"/>
        <v>0</v>
      </c>
      <c r="M345" s="24">
        <f t="shared" si="1135"/>
        <v>4217.7</v>
      </c>
      <c r="N345" s="24">
        <f t="shared" si="1133"/>
        <v>4217.7</v>
      </c>
      <c r="O345" s="24">
        <f t="shared" ref="O345" si="1136">O346+O349</f>
        <v>0</v>
      </c>
      <c r="P345" s="24">
        <f t="shared" ref="P345:R345" si="1137">P346+P349</f>
        <v>4217.7</v>
      </c>
      <c r="Q345" s="24">
        <f t="shared" si="1137"/>
        <v>0</v>
      </c>
      <c r="R345" s="24">
        <f t="shared" si="1137"/>
        <v>4217.7</v>
      </c>
    </row>
    <row r="346" spans="1:18" ht="49.5" customHeight="1" outlineLevel="5" x14ac:dyDescent="0.2">
      <c r="A346" s="32" t="s">
        <v>189</v>
      </c>
      <c r="B346" s="32"/>
      <c r="C346" s="33" t="s">
        <v>190</v>
      </c>
      <c r="D346" s="30">
        <f>D348+D347</f>
        <v>8709.6</v>
      </c>
      <c r="E346" s="30">
        <f t="shared" ref="E346:F346" si="1138">E348+E347</f>
        <v>-638.59292000000005</v>
      </c>
      <c r="F346" s="30">
        <f t="shared" si="1138"/>
        <v>8071.0070800000003</v>
      </c>
      <c r="G346" s="30">
        <f t="shared" ref="G346:H346" si="1139">G348+G347</f>
        <v>1883.82809</v>
      </c>
      <c r="H346" s="30">
        <f t="shared" si="1139"/>
        <v>9954.8351700000003</v>
      </c>
      <c r="I346" s="30">
        <f t="shared" ref="I346:N346" si="1140">I348+I347</f>
        <v>2500</v>
      </c>
      <c r="J346" s="30">
        <f t="shared" ref="J346" si="1141">J348+J347</f>
        <v>0</v>
      </c>
      <c r="K346" s="30">
        <f t="shared" ref="K346:M346" si="1142">K348+K347</f>
        <v>2500</v>
      </c>
      <c r="L346" s="30">
        <f t="shared" si="1142"/>
        <v>0</v>
      </c>
      <c r="M346" s="30">
        <f t="shared" si="1142"/>
        <v>2500</v>
      </c>
      <c r="N346" s="30">
        <f t="shared" si="1140"/>
        <v>2500</v>
      </c>
      <c r="O346" s="30">
        <f t="shared" ref="O346" si="1143">O348+O347</f>
        <v>0</v>
      </c>
      <c r="P346" s="30">
        <f t="shared" ref="P346:R346" si="1144">P348+P347</f>
        <v>2500</v>
      </c>
      <c r="Q346" s="30">
        <f t="shared" si="1144"/>
        <v>0</v>
      </c>
      <c r="R346" s="30">
        <f t="shared" si="1144"/>
        <v>2500</v>
      </c>
    </row>
    <row r="347" spans="1:18" ht="32.25" hidden="1" customHeight="1" outlineLevel="5" x14ac:dyDescent="0.2">
      <c r="A347" s="34" t="s">
        <v>189</v>
      </c>
      <c r="B347" s="34" t="s">
        <v>7</v>
      </c>
      <c r="C347" s="35" t="s">
        <v>8</v>
      </c>
      <c r="D347" s="31">
        <v>2500</v>
      </c>
      <c r="E347" s="28"/>
      <c r="F347" s="28">
        <f>SUM(D347:E347)</f>
        <v>2500</v>
      </c>
      <c r="G347" s="28"/>
      <c r="H347" s="28">
        <f t="shared" ref="H347" si="1145">SUM(F347:G347)</f>
        <v>2500</v>
      </c>
      <c r="I347" s="31">
        <v>2500</v>
      </c>
      <c r="J347" s="28"/>
      <c r="K347" s="28">
        <f>SUM(I347:J347)</f>
        <v>2500</v>
      </c>
      <c r="L347" s="28"/>
      <c r="M347" s="28">
        <f t="shared" ref="M347" si="1146">SUM(K347:L347)</f>
        <v>2500</v>
      </c>
      <c r="N347" s="31">
        <v>2500</v>
      </c>
      <c r="O347" s="28"/>
      <c r="P347" s="28">
        <f>SUM(N347:O347)</f>
        <v>2500</v>
      </c>
      <c r="Q347" s="28"/>
      <c r="R347" s="28">
        <f t="shared" ref="R347" si="1147">SUM(P347:Q347)</f>
        <v>2500</v>
      </c>
    </row>
    <row r="348" spans="1:18" ht="25.5" customHeight="1" outlineLevel="7" x14ac:dyDescent="0.2">
      <c r="A348" s="34" t="s">
        <v>189</v>
      </c>
      <c r="B348" s="34" t="s">
        <v>15</v>
      </c>
      <c r="C348" s="35" t="s">
        <v>16</v>
      </c>
      <c r="D348" s="31">
        <v>6209.6</v>
      </c>
      <c r="E348" s="31">
        <v>-638.59292000000005</v>
      </c>
      <c r="F348" s="31">
        <f>SUM(D348:E348)</f>
        <v>5571.0070800000003</v>
      </c>
      <c r="G348" s="31">
        <v>1883.82809</v>
      </c>
      <c r="H348" s="31">
        <f t="shared" ref="H348" si="1148">SUM(F348:G348)</f>
        <v>7454.8351700000003</v>
      </c>
      <c r="I348" s="31"/>
      <c r="J348" s="28"/>
      <c r="K348" s="28">
        <f>SUM(I348:J348)</f>
        <v>0</v>
      </c>
      <c r="L348" s="31"/>
      <c r="M348" s="31">
        <f t="shared" ref="M348" si="1149">SUM(K348:L348)</f>
        <v>0</v>
      </c>
      <c r="N348" s="31"/>
      <c r="O348" s="28"/>
      <c r="P348" s="28">
        <f>SUM(N348:O348)</f>
        <v>0</v>
      </c>
      <c r="Q348" s="31"/>
      <c r="R348" s="31">
        <f t="shared" ref="R348" si="1150">SUM(P348:Q348)</f>
        <v>0</v>
      </c>
    </row>
    <row r="349" spans="1:18" ht="31.5" outlineLevel="5" x14ac:dyDescent="0.2">
      <c r="A349" s="22" t="s">
        <v>191</v>
      </c>
      <c r="B349" s="22"/>
      <c r="C349" s="23" t="s">
        <v>192</v>
      </c>
      <c r="D349" s="24">
        <f>D350</f>
        <v>1717.7</v>
      </c>
      <c r="E349" s="24">
        <f t="shared" ref="E349:H349" si="1151">E350</f>
        <v>0</v>
      </c>
      <c r="F349" s="24">
        <f t="shared" si="1151"/>
        <v>1717.7</v>
      </c>
      <c r="G349" s="24">
        <f t="shared" si="1151"/>
        <v>15293.308000000001</v>
      </c>
      <c r="H349" s="24">
        <f t="shared" si="1151"/>
        <v>17011.008000000002</v>
      </c>
      <c r="I349" s="24">
        <f t="shared" ref="I349:N349" si="1152">I350</f>
        <v>1717.7</v>
      </c>
      <c r="J349" s="24">
        <f t="shared" ref="J349" si="1153">J350</f>
        <v>0</v>
      </c>
      <c r="K349" s="24">
        <f t="shared" ref="K349:M349" si="1154">K350</f>
        <v>1717.7</v>
      </c>
      <c r="L349" s="24">
        <f t="shared" si="1154"/>
        <v>0</v>
      </c>
      <c r="M349" s="24">
        <f t="shared" si="1154"/>
        <v>1717.7</v>
      </c>
      <c r="N349" s="24">
        <f t="shared" si="1152"/>
        <v>1717.7</v>
      </c>
      <c r="O349" s="24">
        <f t="shared" ref="O349" si="1155">O350</f>
        <v>0</v>
      </c>
      <c r="P349" s="24">
        <f t="shared" ref="P349:R349" si="1156">P350</f>
        <v>1717.7</v>
      </c>
      <c r="Q349" s="24">
        <f t="shared" si="1156"/>
        <v>0</v>
      </c>
      <c r="R349" s="24">
        <f t="shared" si="1156"/>
        <v>1717.7</v>
      </c>
    </row>
    <row r="350" spans="1:18" ht="31.5" outlineLevel="5" x14ac:dyDescent="0.2">
      <c r="A350" s="26" t="s">
        <v>191</v>
      </c>
      <c r="B350" s="34" t="s">
        <v>65</v>
      </c>
      <c r="C350" s="40" t="s">
        <v>421</v>
      </c>
      <c r="D350" s="31">
        <v>1717.7</v>
      </c>
      <c r="E350" s="28"/>
      <c r="F350" s="28">
        <f>SUM(D350:E350)</f>
        <v>1717.7</v>
      </c>
      <c r="G350" s="28">
        <v>15293.308000000001</v>
      </c>
      <c r="H350" s="28">
        <f t="shared" ref="H350" si="1157">SUM(F350:G350)</f>
        <v>17011.008000000002</v>
      </c>
      <c r="I350" s="31">
        <v>1717.7</v>
      </c>
      <c r="J350" s="28"/>
      <c r="K350" s="28">
        <f>SUM(I350:J350)</f>
        <v>1717.7</v>
      </c>
      <c r="L350" s="28"/>
      <c r="M350" s="28">
        <f t="shared" ref="M350" si="1158">SUM(K350:L350)</f>
        <v>1717.7</v>
      </c>
      <c r="N350" s="31">
        <v>1717.7</v>
      </c>
      <c r="O350" s="28"/>
      <c r="P350" s="28">
        <f>SUM(N350:O350)</f>
        <v>1717.7</v>
      </c>
      <c r="Q350" s="28"/>
      <c r="R350" s="28">
        <f t="shared" ref="R350" si="1159">SUM(P350:Q350)</f>
        <v>1717.7</v>
      </c>
    </row>
    <row r="351" spans="1:18" ht="31.5" outlineLevel="7" x14ac:dyDescent="0.2">
      <c r="A351" s="22" t="s">
        <v>427</v>
      </c>
      <c r="B351" s="26"/>
      <c r="C351" s="23" t="s">
        <v>425</v>
      </c>
      <c r="D351" s="24">
        <f>D352+D359+D355+D357</f>
        <v>232209.2</v>
      </c>
      <c r="E351" s="24">
        <f t="shared" ref="E351" si="1160">E352+E359+E355+E357</f>
        <v>0</v>
      </c>
      <c r="F351" s="24">
        <f>F352+F359+F355+F357+F361</f>
        <v>232209.2</v>
      </c>
      <c r="G351" s="24">
        <f t="shared" ref="G351:R351" si="1161">G352+G359+G355+G357+G361</f>
        <v>8532.7310400000024</v>
      </c>
      <c r="H351" s="24">
        <f t="shared" si="1161"/>
        <v>240741.93104</v>
      </c>
      <c r="I351" s="24">
        <f t="shared" si="1161"/>
        <v>3746.5</v>
      </c>
      <c r="J351" s="24">
        <f t="shared" si="1161"/>
        <v>0</v>
      </c>
      <c r="K351" s="24">
        <f t="shared" si="1161"/>
        <v>3746.5</v>
      </c>
      <c r="L351" s="24">
        <f t="shared" si="1161"/>
        <v>0</v>
      </c>
      <c r="M351" s="24">
        <f t="shared" si="1161"/>
        <v>3746.5</v>
      </c>
      <c r="N351" s="24">
        <f t="shared" si="1161"/>
        <v>3746.5</v>
      </c>
      <c r="O351" s="24">
        <f t="shared" si="1161"/>
        <v>0</v>
      </c>
      <c r="P351" s="24">
        <f t="shared" si="1161"/>
        <v>3746.5</v>
      </c>
      <c r="Q351" s="24">
        <f t="shared" si="1161"/>
        <v>0</v>
      </c>
      <c r="R351" s="24">
        <f t="shared" si="1161"/>
        <v>3746.5</v>
      </c>
    </row>
    <row r="352" spans="1:18" s="19" customFormat="1" ht="31.5" outlineLevel="7" x14ac:dyDescent="0.2">
      <c r="A352" s="32" t="s">
        <v>428</v>
      </c>
      <c r="B352" s="32"/>
      <c r="C352" s="33" t="s">
        <v>773</v>
      </c>
      <c r="D352" s="30">
        <f>D353+D354</f>
        <v>9746.5</v>
      </c>
      <c r="E352" s="30">
        <f t="shared" ref="E352" si="1162">E353+E354</f>
        <v>0</v>
      </c>
      <c r="F352" s="30">
        <f>F353+F354</f>
        <v>9746.5</v>
      </c>
      <c r="G352" s="30">
        <f t="shared" ref="G352:H352" si="1163">G353+G354</f>
        <v>410.14104000000043</v>
      </c>
      <c r="H352" s="30">
        <f t="shared" si="1163"/>
        <v>10156.64104</v>
      </c>
      <c r="I352" s="30">
        <f t="shared" ref="I352:N352" si="1164">I353+I354</f>
        <v>3746.5</v>
      </c>
      <c r="J352" s="30">
        <f t="shared" ref="J352" si="1165">J353+J354</f>
        <v>0</v>
      </c>
      <c r="K352" s="30">
        <f t="shared" ref="K352:M352" si="1166">K353+K354</f>
        <v>3746.5</v>
      </c>
      <c r="L352" s="30">
        <f t="shared" si="1166"/>
        <v>0</v>
      </c>
      <c r="M352" s="30">
        <f t="shared" si="1166"/>
        <v>3746.5</v>
      </c>
      <c r="N352" s="30">
        <f t="shared" si="1164"/>
        <v>3746.5</v>
      </c>
      <c r="O352" s="30">
        <f t="shared" ref="O352" si="1167">O353+O354</f>
        <v>0</v>
      </c>
      <c r="P352" s="30">
        <f t="shared" ref="P352:R352" si="1168">P353+P354</f>
        <v>3746.5</v>
      </c>
      <c r="Q352" s="30">
        <f t="shared" si="1168"/>
        <v>0</v>
      </c>
      <c r="R352" s="30">
        <f t="shared" si="1168"/>
        <v>3746.5</v>
      </c>
    </row>
    <row r="353" spans="1:18" ht="33.75" hidden="1" customHeight="1" outlineLevel="7" x14ac:dyDescent="0.2">
      <c r="A353" s="34" t="s">
        <v>428</v>
      </c>
      <c r="B353" s="34" t="s">
        <v>65</v>
      </c>
      <c r="C353" s="40" t="s">
        <v>421</v>
      </c>
      <c r="D353" s="31">
        <v>7000</v>
      </c>
      <c r="E353" s="28"/>
      <c r="F353" s="28">
        <f>SUM(D353:E353)</f>
        <v>7000</v>
      </c>
      <c r="G353" s="28">
        <v>-7000</v>
      </c>
      <c r="H353" s="28">
        <f t="shared" ref="H353" si="1169">SUM(F353:G353)</f>
        <v>0</v>
      </c>
      <c r="I353" s="31"/>
      <c r="J353" s="28"/>
      <c r="K353" s="28">
        <f>SUM(I353:J353)</f>
        <v>0</v>
      </c>
      <c r="L353" s="28"/>
      <c r="M353" s="28">
        <f t="shared" ref="M353" si="1170">SUM(K353:L353)</f>
        <v>0</v>
      </c>
      <c r="N353" s="31"/>
      <c r="O353" s="28"/>
      <c r="P353" s="28">
        <f>SUM(N353:O353)</f>
        <v>0</v>
      </c>
      <c r="Q353" s="28"/>
      <c r="R353" s="28">
        <f t="shared" ref="R353" si="1171">SUM(P353:Q353)</f>
        <v>0</v>
      </c>
    </row>
    <row r="354" spans="1:18" ht="33.75" customHeight="1" outlineLevel="7" x14ac:dyDescent="0.2">
      <c r="A354" s="34" t="s">
        <v>428</v>
      </c>
      <c r="B354" s="34" t="s">
        <v>15</v>
      </c>
      <c r="C354" s="35" t="s">
        <v>16</v>
      </c>
      <c r="D354" s="31">
        <v>2746.5</v>
      </c>
      <c r="E354" s="28"/>
      <c r="F354" s="28">
        <f>SUM(D354:E354)</f>
        <v>2746.5</v>
      </c>
      <c r="G354" s="28">
        <v>7410.1410400000004</v>
      </c>
      <c r="H354" s="28">
        <f t="shared" ref="H354" si="1172">SUM(F354:G354)</f>
        <v>10156.64104</v>
      </c>
      <c r="I354" s="31">
        <v>3746.5</v>
      </c>
      <c r="J354" s="28"/>
      <c r="K354" s="28">
        <f>SUM(I354:J354)</f>
        <v>3746.5</v>
      </c>
      <c r="L354" s="28"/>
      <c r="M354" s="28">
        <f t="shared" ref="M354" si="1173">SUM(K354:L354)</f>
        <v>3746.5</v>
      </c>
      <c r="N354" s="31">
        <v>3746.5</v>
      </c>
      <c r="O354" s="28"/>
      <c r="P354" s="28">
        <f>SUM(N354:O354)</f>
        <v>3746.5</v>
      </c>
      <c r="Q354" s="28"/>
      <c r="R354" s="28">
        <f t="shared" ref="R354" si="1174">SUM(P354:Q354)</f>
        <v>3746.5</v>
      </c>
    </row>
    <row r="355" spans="1:18" ht="45.75" hidden="1" customHeight="1" outlineLevel="7" x14ac:dyDescent="0.2">
      <c r="A355" s="32" t="s">
        <v>699</v>
      </c>
      <c r="B355" s="32"/>
      <c r="C355" s="33" t="s">
        <v>730</v>
      </c>
      <c r="D355" s="24">
        <f>D356</f>
        <v>166847</v>
      </c>
      <c r="E355" s="24">
        <f t="shared" ref="E355:H355" si="1175">E356</f>
        <v>0</v>
      </c>
      <c r="F355" s="24">
        <f t="shared" si="1175"/>
        <v>166847</v>
      </c>
      <c r="G355" s="24">
        <f t="shared" si="1175"/>
        <v>0</v>
      </c>
      <c r="H355" s="24">
        <f t="shared" si="1175"/>
        <v>166847</v>
      </c>
      <c r="I355" s="24"/>
      <c r="J355" s="24">
        <f t="shared" ref="J355" si="1176">J356</f>
        <v>0</v>
      </c>
      <c r="K355" s="24">
        <f t="shared" ref="K355:M355" si="1177">K356</f>
        <v>0</v>
      </c>
      <c r="L355" s="24">
        <f t="shared" si="1177"/>
        <v>0</v>
      </c>
      <c r="M355" s="24">
        <f t="shared" si="1177"/>
        <v>0</v>
      </c>
      <c r="N355" s="24"/>
      <c r="O355" s="24">
        <f t="shared" ref="O355" si="1178">O356</f>
        <v>0</v>
      </c>
      <c r="P355" s="24">
        <f t="shared" ref="P355:R355" si="1179">P356</f>
        <v>0</v>
      </c>
      <c r="Q355" s="24">
        <f t="shared" si="1179"/>
        <v>0</v>
      </c>
      <c r="R355" s="24">
        <f t="shared" si="1179"/>
        <v>0</v>
      </c>
    </row>
    <row r="356" spans="1:18" ht="33.75" hidden="1" customHeight="1" outlineLevel="7" x14ac:dyDescent="0.2">
      <c r="A356" s="34" t="s">
        <v>699</v>
      </c>
      <c r="B356" s="34" t="s">
        <v>15</v>
      </c>
      <c r="C356" s="40" t="s">
        <v>421</v>
      </c>
      <c r="D356" s="31">
        <v>166847</v>
      </c>
      <c r="E356" s="28"/>
      <c r="F356" s="28">
        <f>SUM(D356:E356)</f>
        <v>166847</v>
      </c>
      <c r="G356" s="28"/>
      <c r="H356" s="28">
        <f t="shared" ref="H356" si="1180">SUM(F356:G356)</f>
        <v>166847</v>
      </c>
      <c r="I356" s="31"/>
      <c r="J356" s="28"/>
      <c r="K356" s="28">
        <f>SUM(I356:J356)</f>
        <v>0</v>
      </c>
      <c r="L356" s="28"/>
      <c r="M356" s="28">
        <f t="shared" ref="M356" si="1181">SUM(K356:L356)</f>
        <v>0</v>
      </c>
      <c r="N356" s="31"/>
      <c r="O356" s="28"/>
      <c r="P356" s="28">
        <f>SUM(N356:O356)</f>
        <v>0</v>
      </c>
      <c r="Q356" s="28"/>
      <c r="R356" s="28">
        <f t="shared" ref="R356" si="1182">SUM(P356:Q356)</f>
        <v>0</v>
      </c>
    </row>
    <row r="357" spans="1:18" ht="33.75" hidden="1" customHeight="1" outlineLevel="7" x14ac:dyDescent="0.2">
      <c r="A357" s="32" t="s">
        <v>698</v>
      </c>
      <c r="B357" s="32"/>
      <c r="C357" s="33" t="s">
        <v>650</v>
      </c>
      <c r="D357" s="24">
        <f>D358</f>
        <v>18520</v>
      </c>
      <c r="E357" s="24">
        <f t="shared" ref="E357:H357" si="1183">E358</f>
        <v>0</v>
      </c>
      <c r="F357" s="24">
        <f t="shared" si="1183"/>
        <v>18520</v>
      </c>
      <c r="G357" s="24">
        <f t="shared" si="1183"/>
        <v>-18520</v>
      </c>
      <c r="H357" s="24">
        <f t="shared" si="1183"/>
        <v>0</v>
      </c>
      <c r="I357" s="24"/>
      <c r="J357" s="24">
        <f t="shared" ref="J357" si="1184">J358</f>
        <v>0</v>
      </c>
      <c r="K357" s="24">
        <f t="shared" ref="K357:M357" si="1185">K358</f>
        <v>0</v>
      </c>
      <c r="L357" s="24">
        <f t="shared" si="1185"/>
        <v>0</v>
      </c>
      <c r="M357" s="24">
        <f t="shared" si="1185"/>
        <v>0</v>
      </c>
      <c r="N357" s="24"/>
      <c r="O357" s="24">
        <f t="shared" ref="O357" si="1186">O358</f>
        <v>0</v>
      </c>
      <c r="P357" s="24">
        <f t="shared" ref="P357:R357" si="1187">P358</f>
        <v>0</v>
      </c>
      <c r="Q357" s="24">
        <f t="shared" si="1187"/>
        <v>0</v>
      </c>
      <c r="R357" s="24">
        <f t="shared" si="1187"/>
        <v>0</v>
      </c>
    </row>
    <row r="358" spans="1:18" ht="33.75" hidden="1" customHeight="1" outlineLevel="7" x14ac:dyDescent="0.2">
      <c r="A358" s="34" t="s">
        <v>698</v>
      </c>
      <c r="B358" s="34" t="s">
        <v>15</v>
      </c>
      <c r="C358" s="40" t="s">
        <v>421</v>
      </c>
      <c r="D358" s="31">
        <v>18520</v>
      </c>
      <c r="E358" s="28"/>
      <c r="F358" s="28">
        <f>SUM(D358:E358)</f>
        <v>18520</v>
      </c>
      <c r="G358" s="28">
        <v>-18520</v>
      </c>
      <c r="H358" s="28">
        <f t="shared" ref="H358" si="1188">SUM(F358:G358)</f>
        <v>0</v>
      </c>
      <c r="I358" s="31"/>
      <c r="J358" s="28"/>
      <c r="K358" s="28">
        <f>SUM(I358:J358)</f>
        <v>0</v>
      </c>
      <c r="L358" s="28"/>
      <c r="M358" s="28">
        <f t="shared" ref="M358" si="1189">SUM(K358:L358)</f>
        <v>0</v>
      </c>
      <c r="N358" s="31"/>
      <c r="O358" s="28"/>
      <c r="P358" s="28">
        <f>SUM(N358:O358)</f>
        <v>0</v>
      </c>
      <c r="Q358" s="28"/>
      <c r="R358" s="28">
        <f t="shared" ref="R358" si="1190">SUM(P358:Q358)</f>
        <v>0</v>
      </c>
    </row>
    <row r="359" spans="1:18" ht="45.75" hidden="1" customHeight="1" outlineLevel="7" x14ac:dyDescent="0.2">
      <c r="A359" s="32" t="s">
        <v>698</v>
      </c>
      <c r="B359" s="32"/>
      <c r="C359" s="33" t="s">
        <v>662</v>
      </c>
      <c r="D359" s="24">
        <f>D360</f>
        <v>37095.699999999997</v>
      </c>
      <c r="E359" s="24">
        <f t="shared" ref="E359:H361" si="1191">E360</f>
        <v>0</v>
      </c>
      <c r="F359" s="24">
        <f t="shared" si="1191"/>
        <v>37095.699999999997</v>
      </c>
      <c r="G359" s="24">
        <f t="shared" si="1191"/>
        <v>0</v>
      </c>
      <c r="H359" s="24">
        <f t="shared" si="1191"/>
        <v>37095.699999999997</v>
      </c>
      <c r="I359" s="24"/>
      <c r="J359" s="24">
        <f t="shared" ref="J359" si="1192">J360</f>
        <v>0</v>
      </c>
      <c r="K359" s="24">
        <f t="shared" ref="K359:M359" si="1193">K360</f>
        <v>0</v>
      </c>
      <c r="L359" s="24">
        <f t="shared" si="1193"/>
        <v>0</v>
      </c>
      <c r="M359" s="24">
        <f t="shared" si="1193"/>
        <v>0</v>
      </c>
      <c r="N359" s="24"/>
      <c r="O359" s="24">
        <f t="shared" ref="O359" si="1194">O360</f>
        <v>0</v>
      </c>
      <c r="P359" s="24">
        <f t="shared" ref="P359:R359" si="1195">P360</f>
        <v>0</v>
      </c>
      <c r="Q359" s="24">
        <f t="shared" si="1195"/>
        <v>0</v>
      </c>
      <c r="R359" s="24">
        <f t="shared" si="1195"/>
        <v>0</v>
      </c>
    </row>
    <row r="360" spans="1:18" ht="33.75" hidden="1" customHeight="1" outlineLevel="7" x14ac:dyDescent="0.2">
      <c r="A360" s="34" t="s">
        <v>698</v>
      </c>
      <c r="B360" s="34" t="s">
        <v>15</v>
      </c>
      <c r="C360" s="40" t="s">
        <v>421</v>
      </c>
      <c r="D360" s="31">
        <v>37095.699999999997</v>
      </c>
      <c r="E360" s="28"/>
      <c r="F360" s="28">
        <f>SUM(D360:E360)</f>
        <v>37095.699999999997</v>
      </c>
      <c r="G360" s="28"/>
      <c r="H360" s="28">
        <f t="shared" ref="H360" si="1196">SUM(F360:G360)</f>
        <v>37095.699999999997</v>
      </c>
      <c r="I360" s="31"/>
      <c r="J360" s="28"/>
      <c r="K360" s="28">
        <f>SUM(I360:J360)</f>
        <v>0</v>
      </c>
      <c r="L360" s="28"/>
      <c r="M360" s="28">
        <f t="shared" ref="M360" si="1197">SUM(K360:L360)</f>
        <v>0</v>
      </c>
      <c r="N360" s="31"/>
      <c r="O360" s="28"/>
      <c r="P360" s="28">
        <f>SUM(N360:O360)</f>
        <v>0</v>
      </c>
      <c r="Q360" s="28"/>
      <c r="R360" s="28">
        <f t="shared" ref="R360" si="1198">SUM(P360:Q360)</f>
        <v>0</v>
      </c>
    </row>
    <row r="361" spans="1:18" ht="61.5" customHeight="1" outlineLevel="7" x14ac:dyDescent="0.2">
      <c r="A361" s="32" t="s">
        <v>818</v>
      </c>
      <c r="B361" s="34"/>
      <c r="C361" s="54" t="s">
        <v>819</v>
      </c>
      <c r="D361" s="31"/>
      <c r="E361" s="28"/>
      <c r="F361" s="28"/>
      <c r="G361" s="24">
        <f t="shared" si="1191"/>
        <v>26642.59</v>
      </c>
      <c r="H361" s="24">
        <f t="shared" si="1191"/>
        <v>26642.59</v>
      </c>
      <c r="I361" s="31"/>
      <c r="J361" s="28"/>
      <c r="K361" s="28"/>
      <c r="L361" s="28"/>
      <c r="M361" s="28"/>
      <c r="N361" s="31"/>
      <c r="O361" s="28"/>
      <c r="P361" s="28"/>
      <c r="Q361" s="28"/>
      <c r="R361" s="28"/>
    </row>
    <row r="362" spans="1:18" ht="33.75" customHeight="1" outlineLevel="7" x14ac:dyDescent="0.2">
      <c r="A362" s="34" t="s">
        <v>818</v>
      </c>
      <c r="B362" s="34" t="s">
        <v>15</v>
      </c>
      <c r="C362" s="40" t="s">
        <v>421</v>
      </c>
      <c r="D362" s="31"/>
      <c r="E362" s="28"/>
      <c r="F362" s="28"/>
      <c r="G362" s="28">
        <v>26642.59</v>
      </c>
      <c r="H362" s="28">
        <f t="shared" ref="H362" si="1199">SUM(F362:G362)</f>
        <v>26642.59</v>
      </c>
      <c r="I362" s="31"/>
      <c r="J362" s="28"/>
      <c r="K362" s="28"/>
      <c r="L362" s="28"/>
      <c r="M362" s="28"/>
      <c r="N362" s="31"/>
      <c r="O362" s="28"/>
      <c r="P362" s="28"/>
      <c r="Q362" s="28"/>
      <c r="R362" s="28"/>
    </row>
    <row r="363" spans="1:18" ht="24" customHeight="1" outlineLevel="7" x14ac:dyDescent="0.2">
      <c r="A363" s="22" t="s">
        <v>453</v>
      </c>
      <c r="B363" s="22"/>
      <c r="C363" s="23" t="s">
        <v>193</v>
      </c>
      <c r="D363" s="24">
        <f>D364</f>
        <v>208.36588</v>
      </c>
      <c r="E363" s="24">
        <f t="shared" ref="E363:H364" si="1200">E364</f>
        <v>0</v>
      </c>
      <c r="F363" s="24">
        <f t="shared" si="1200"/>
        <v>208.36588</v>
      </c>
      <c r="G363" s="24">
        <f t="shared" si="1200"/>
        <v>202.43949000000001</v>
      </c>
      <c r="H363" s="24">
        <f t="shared" si="1200"/>
        <v>410.80537000000004</v>
      </c>
      <c r="I363" s="24">
        <f t="shared" ref="I363" si="1201">I364</f>
        <v>202.43949000000001</v>
      </c>
      <c r="J363" s="24">
        <f t="shared" ref="J363:J364" si="1202">J364</f>
        <v>0</v>
      </c>
      <c r="K363" s="24">
        <f t="shared" ref="K363:M364" si="1203">K364</f>
        <v>202.43949000000001</v>
      </c>
      <c r="L363" s="24">
        <f t="shared" si="1203"/>
        <v>-202.43949000000001</v>
      </c>
      <c r="M363" s="24">
        <f t="shared" si="1203"/>
        <v>0</v>
      </c>
      <c r="N363" s="24"/>
      <c r="O363" s="24">
        <f t="shared" ref="O363:O364" si="1204">O364</f>
        <v>0</v>
      </c>
      <c r="P363" s="24">
        <f t="shared" ref="P363:R364" si="1205">P364</f>
        <v>0</v>
      </c>
      <c r="Q363" s="24">
        <f t="shared" si="1205"/>
        <v>0</v>
      </c>
      <c r="R363" s="24">
        <f t="shared" si="1205"/>
        <v>0</v>
      </c>
    </row>
    <row r="364" spans="1:18" ht="46.5" customHeight="1" outlineLevel="7" x14ac:dyDescent="0.2">
      <c r="A364" s="32" t="s">
        <v>672</v>
      </c>
      <c r="B364" s="32"/>
      <c r="C364" s="33" t="s">
        <v>671</v>
      </c>
      <c r="D364" s="30">
        <f>D365</f>
        <v>208.36588</v>
      </c>
      <c r="E364" s="30">
        <f t="shared" si="1200"/>
        <v>0</v>
      </c>
      <c r="F364" s="30">
        <f t="shared" si="1200"/>
        <v>208.36588</v>
      </c>
      <c r="G364" s="30">
        <f t="shared" si="1200"/>
        <v>202.43949000000001</v>
      </c>
      <c r="H364" s="30">
        <f t="shared" si="1200"/>
        <v>410.80537000000004</v>
      </c>
      <c r="I364" s="30">
        <f t="shared" ref="I364" si="1206">I365</f>
        <v>202.43949000000001</v>
      </c>
      <c r="J364" s="30">
        <f t="shared" si="1202"/>
        <v>0</v>
      </c>
      <c r="K364" s="30">
        <f t="shared" si="1203"/>
        <v>202.43949000000001</v>
      </c>
      <c r="L364" s="30">
        <f t="shared" si="1203"/>
        <v>-202.43949000000001</v>
      </c>
      <c r="M364" s="30">
        <f t="shared" si="1203"/>
        <v>0</v>
      </c>
      <c r="N364" s="30"/>
      <c r="O364" s="30">
        <f t="shared" si="1204"/>
        <v>0</v>
      </c>
      <c r="P364" s="30">
        <f t="shared" si="1205"/>
        <v>0</v>
      </c>
      <c r="Q364" s="30">
        <f t="shared" si="1205"/>
        <v>0</v>
      </c>
      <c r="R364" s="30">
        <f t="shared" si="1205"/>
        <v>0</v>
      </c>
    </row>
    <row r="365" spans="1:18" ht="35.25" customHeight="1" outlineLevel="7" x14ac:dyDescent="0.2">
      <c r="A365" s="34" t="s">
        <v>672</v>
      </c>
      <c r="B365" s="26" t="s">
        <v>109</v>
      </c>
      <c r="C365" s="27" t="s">
        <v>110</v>
      </c>
      <c r="D365" s="31">
        <f>D367+D368+D369</f>
        <v>208.36588</v>
      </c>
      <c r="E365" s="31">
        <f t="shared" ref="E365:H365" si="1207">E367+E368+E369</f>
        <v>0</v>
      </c>
      <c r="F365" s="31">
        <f t="shared" si="1207"/>
        <v>208.36588</v>
      </c>
      <c r="G365" s="31">
        <f t="shared" si="1207"/>
        <v>202.43949000000001</v>
      </c>
      <c r="H365" s="31">
        <f t="shared" si="1207"/>
        <v>410.80537000000004</v>
      </c>
      <c r="I365" s="31">
        <f t="shared" ref="I365:K365" si="1208">I367+I368+I369</f>
        <v>202.43949000000001</v>
      </c>
      <c r="J365" s="31">
        <f t="shared" si="1208"/>
        <v>0</v>
      </c>
      <c r="K365" s="31">
        <f t="shared" si="1208"/>
        <v>202.43949000000001</v>
      </c>
      <c r="L365" s="31">
        <f t="shared" ref="L365:M365" si="1209">L367+L368+L369</f>
        <v>-202.43949000000001</v>
      </c>
      <c r="M365" s="31">
        <f t="shared" si="1209"/>
        <v>0</v>
      </c>
      <c r="N365" s="31"/>
      <c r="O365" s="31">
        <f t="shared" ref="O365:R365" si="1210">O367+O368+O369</f>
        <v>0</v>
      </c>
      <c r="P365" s="31">
        <f t="shared" si="1210"/>
        <v>0</v>
      </c>
      <c r="Q365" s="31">
        <f t="shared" si="1210"/>
        <v>0</v>
      </c>
      <c r="R365" s="31">
        <f t="shared" si="1210"/>
        <v>0</v>
      </c>
    </row>
    <row r="366" spans="1:18" ht="21" customHeight="1" outlineLevel="7" x14ac:dyDescent="0.2">
      <c r="A366" s="34"/>
      <c r="B366" s="34"/>
      <c r="C366" s="50" t="s">
        <v>437</v>
      </c>
      <c r="D366" s="31"/>
      <c r="E366" s="31"/>
      <c r="F366" s="31"/>
      <c r="G366" s="31"/>
      <c r="H366" s="31"/>
      <c r="I366" s="31"/>
      <c r="J366" s="31"/>
      <c r="K366" s="31"/>
      <c r="L366" s="31"/>
      <c r="M366" s="31"/>
      <c r="N366" s="31"/>
      <c r="O366" s="31"/>
      <c r="P366" s="31"/>
      <c r="Q366" s="31"/>
      <c r="R366" s="31"/>
    </row>
    <row r="367" spans="1:18" ht="48.75" hidden="1" customHeight="1" outlineLevel="7" x14ac:dyDescent="0.2">
      <c r="A367" s="34"/>
      <c r="B367" s="34"/>
      <c r="C367" s="40" t="s">
        <v>673</v>
      </c>
      <c r="D367" s="31">
        <v>208.36588</v>
      </c>
      <c r="E367" s="28"/>
      <c r="F367" s="28">
        <f>SUM(D367:E367)</f>
        <v>208.36588</v>
      </c>
      <c r="G367" s="28"/>
      <c r="H367" s="28">
        <f t="shared" ref="H367:H369" si="1211">SUM(F367:G367)</f>
        <v>208.36588</v>
      </c>
      <c r="I367" s="31"/>
      <c r="J367" s="28"/>
      <c r="K367" s="28">
        <f>SUM(I367:J367)</f>
        <v>0</v>
      </c>
      <c r="L367" s="28"/>
      <c r="M367" s="28">
        <f t="shared" ref="M367:M369" si="1212">SUM(K367:L367)</f>
        <v>0</v>
      </c>
      <c r="N367" s="31"/>
      <c r="O367" s="28"/>
      <c r="P367" s="28">
        <f>SUM(N367:O367)</f>
        <v>0</v>
      </c>
      <c r="Q367" s="28"/>
      <c r="R367" s="28">
        <f t="shared" ref="R367:R369" si="1213">SUM(P367:Q367)</f>
        <v>0</v>
      </c>
    </row>
    <row r="368" spans="1:18" ht="35.25" customHeight="1" outlineLevel="7" x14ac:dyDescent="0.2">
      <c r="A368" s="34"/>
      <c r="B368" s="34"/>
      <c r="C368" s="40" t="s">
        <v>674</v>
      </c>
      <c r="D368" s="31"/>
      <c r="E368" s="31"/>
      <c r="F368" s="31"/>
      <c r="G368" s="31">
        <v>84.09836</v>
      </c>
      <c r="H368" s="28">
        <f t="shared" si="1211"/>
        <v>84.09836</v>
      </c>
      <c r="I368" s="31">
        <v>84.09836</v>
      </c>
      <c r="J368" s="28"/>
      <c r="K368" s="28">
        <f t="shared" ref="K368:K369" si="1214">SUM(I368:J368)</f>
        <v>84.09836</v>
      </c>
      <c r="L368" s="31">
        <v>-84.09836</v>
      </c>
      <c r="M368" s="28">
        <f t="shared" si="1212"/>
        <v>0</v>
      </c>
      <c r="N368" s="31"/>
      <c r="O368" s="31"/>
      <c r="P368" s="31"/>
      <c r="Q368" s="28"/>
      <c r="R368" s="28">
        <f t="shared" si="1213"/>
        <v>0</v>
      </c>
    </row>
    <row r="369" spans="1:18" ht="35.25" customHeight="1" outlineLevel="7" x14ac:dyDescent="0.2">
      <c r="A369" s="34"/>
      <c r="B369" s="34"/>
      <c r="C369" s="40" t="s">
        <v>675</v>
      </c>
      <c r="D369" s="31"/>
      <c r="E369" s="31"/>
      <c r="F369" s="31"/>
      <c r="G369" s="31">
        <v>118.34113000000001</v>
      </c>
      <c r="H369" s="28">
        <f t="shared" si="1211"/>
        <v>118.34113000000001</v>
      </c>
      <c r="I369" s="31">
        <v>118.34113000000001</v>
      </c>
      <c r="J369" s="28"/>
      <c r="K369" s="28">
        <f t="shared" si="1214"/>
        <v>118.34113000000001</v>
      </c>
      <c r="L369" s="31">
        <v>-118.34113000000001</v>
      </c>
      <c r="M369" s="28">
        <f t="shared" si="1212"/>
        <v>0</v>
      </c>
      <c r="N369" s="31"/>
      <c r="O369" s="31"/>
      <c r="P369" s="31"/>
      <c r="Q369" s="28"/>
      <c r="R369" s="28">
        <f t="shared" si="1213"/>
        <v>0</v>
      </c>
    </row>
    <row r="370" spans="1:18" ht="35.25" hidden="1" customHeight="1" outlineLevel="7" x14ac:dyDescent="0.2">
      <c r="A370" s="32" t="s">
        <v>676</v>
      </c>
      <c r="B370" s="34"/>
      <c r="C370" s="33" t="s">
        <v>670</v>
      </c>
      <c r="D370" s="30"/>
      <c r="E370" s="30"/>
      <c r="F370" s="30"/>
      <c r="G370" s="30"/>
      <c r="H370" s="30"/>
      <c r="I370" s="30">
        <f>I371+I373</f>
        <v>7999.7259999999997</v>
      </c>
      <c r="J370" s="30">
        <f t="shared" ref="J370:K370" si="1215">J371+J373</f>
        <v>0</v>
      </c>
      <c r="K370" s="30">
        <f t="shared" si="1215"/>
        <v>7999.7259999999997</v>
      </c>
      <c r="L370" s="30">
        <f t="shared" ref="L370:M370" si="1216">L371+L373</f>
        <v>0</v>
      </c>
      <c r="M370" s="30">
        <f t="shared" si="1216"/>
        <v>7999.7259999999997</v>
      </c>
      <c r="N370" s="30"/>
      <c r="O370" s="30"/>
      <c r="P370" s="30"/>
      <c r="Q370" s="30">
        <f t="shared" ref="Q370:R370" si="1217">Q371+Q373</f>
        <v>0</v>
      </c>
      <c r="R370" s="30">
        <f t="shared" si="1217"/>
        <v>0</v>
      </c>
    </row>
    <row r="371" spans="1:18" ht="35.25" hidden="1" customHeight="1" outlineLevel="7" x14ac:dyDescent="0.2">
      <c r="A371" s="32" t="s">
        <v>678</v>
      </c>
      <c r="B371" s="32"/>
      <c r="C371" s="33" t="s">
        <v>677</v>
      </c>
      <c r="D371" s="30"/>
      <c r="E371" s="30"/>
      <c r="F371" s="30"/>
      <c r="G371" s="30"/>
      <c r="H371" s="30"/>
      <c r="I371" s="30">
        <f t="shared" ref="I371:M371" si="1218">I372</f>
        <v>1999.9314999999999</v>
      </c>
      <c r="J371" s="30">
        <f t="shared" si="1218"/>
        <v>0</v>
      </c>
      <c r="K371" s="30">
        <f t="shared" si="1218"/>
        <v>1999.9314999999999</v>
      </c>
      <c r="L371" s="30">
        <f t="shared" si="1218"/>
        <v>0</v>
      </c>
      <c r="M371" s="30">
        <f t="shared" si="1218"/>
        <v>1999.9314999999999</v>
      </c>
      <c r="N371" s="30"/>
      <c r="O371" s="30"/>
      <c r="P371" s="30"/>
      <c r="Q371" s="30">
        <f t="shared" ref="Q371:R371" si="1219">Q372</f>
        <v>0</v>
      </c>
      <c r="R371" s="30">
        <f t="shared" si="1219"/>
        <v>0</v>
      </c>
    </row>
    <row r="372" spans="1:18" ht="35.25" hidden="1" customHeight="1" outlineLevel="7" x14ac:dyDescent="0.2">
      <c r="A372" s="34" t="s">
        <v>678</v>
      </c>
      <c r="B372" s="34" t="s">
        <v>65</v>
      </c>
      <c r="C372" s="35" t="s">
        <v>66</v>
      </c>
      <c r="D372" s="31"/>
      <c r="E372" s="31"/>
      <c r="F372" s="31"/>
      <c r="G372" s="31"/>
      <c r="H372" s="31"/>
      <c r="I372" s="31">
        <v>1999.9314999999999</v>
      </c>
      <c r="J372" s="28"/>
      <c r="K372" s="28">
        <f>SUM(I372:J372)</f>
        <v>1999.9314999999999</v>
      </c>
      <c r="L372" s="28"/>
      <c r="M372" s="28">
        <f t="shared" ref="M372" si="1220">SUM(K372:L372)</f>
        <v>1999.9314999999999</v>
      </c>
      <c r="N372" s="31"/>
      <c r="O372" s="31"/>
      <c r="P372" s="31"/>
      <c r="Q372" s="28"/>
      <c r="R372" s="28">
        <f t="shared" ref="R372" si="1221">SUM(P372:Q372)</f>
        <v>0</v>
      </c>
    </row>
    <row r="373" spans="1:18" ht="35.25" hidden="1" customHeight="1" outlineLevel="7" x14ac:dyDescent="0.2">
      <c r="A373" s="32" t="s">
        <v>678</v>
      </c>
      <c r="B373" s="34"/>
      <c r="C373" s="33" t="s">
        <v>679</v>
      </c>
      <c r="D373" s="30"/>
      <c r="E373" s="30"/>
      <c r="F373" s="30"/>
      <c r="G373" s="30"/>
      <c r="H373" s="30"/>
      <c r="I373" s="30">
        <f>I374</f>
        <v>5999.7945</v>
      </c>
      <c r="J373" s="30">
        <f t="shared" ref="J373:M373" si="1222">J374</f>
        <v>0</v>
      </c>
      <c r="K373" s="30">
        <f t="shared" si="1222"/>
        <v>5999.7945</v>
      </c>
      <c r="L373" s="30">
        <f t="shared" si="1222"/>
        <v>0</v>
      </c>
      <c r="M373" s="30">
        <f t="shared" si="1222"/>
        <v>5999.7945</v>
      </c>
      <c r="N373" s="30"/>
      <c r="O373" s="30"/>
      <c r="P373" s="30"/>
      <c r="Q373" s="30">
        <f t="shared" ref="Q373:R373" si="1223">Q374</f>
        <v>0</v>
      </c>
      <c r="R373" s="30">
        <f t="shared" si="1223"/>
        <v>0</v>
      </c>
    </row>
    <row r="374" spans="1:18" ht="35.25" hidden="1" customHeight="1" outlineLevel="7" x14ac:dyDescent="0.2">
      <c r="A374" s="34" t="s">
        <v>678</v>
      </c>
      <c r="B374" s="34" t="s">
        <v>65</v>
      </c>
      <c r="C374" s="35" t="s">
        <v>66</v>
      </c>
      <c r="D374" s="31"/>
      <c r="E374" s="31"/>
      <c r="F374" s="31"/>
      <c r="G374" s="31"/>
      <c r="H374" s="31"/>
      <c r="I374" s="31">
        <v>5999.7945</v>
      </c>
      <c r="J374" s="28"/>
      <c r="K374" s="28">
        <f>SUM(I374:J374)</f>
        <v>5999.7945</v>
      </c>
      <c r="L374" s="28"/>
      <c r="M374" s="28">
        <f t="shared" ref="M374" si="1224">SUM(K374:L374)</f>
        <v>5999.7945</v>
      </c>
      <c r="N374" s="31"/>
      <c r="O374" s="31"/>
      <c r="P374" s="31"/>
      <c r="Q374" s="28"/>
      <c r="R374" s="28">
        <f t="shared" ref="R374" si="1225">SUM(P374:Q374)</f>
        <v>0</v>
      </c>
    </row>
    <row r="375" spans="1:18" ht="31.5" outlineLevel="3" collapsed="1" x14ac:dyDescent="0.2">
      <c r="A375" s="22" t="s">
        <v>149</v>
      </c>
      <c r="B375" s="22"/>
      <c r="C375" s="23" t="s">
        <v>150</v>
      </c>
      <c r="D375" s="24">
        <f t="shared" ref="D375:R375" si="1226">D376+D385+D395</f>
        <v>248739</v>
      </c>
      <c r="E375" s="24">
        <f t="shared" si="1226"/>
        <v>0</v>
      </c>
      <c r="F375" s="24">
        <f t="shared" si="1226"/>
        <v>248739</v>
      </c>
      <c r="G375" s="24">
        <f t="shared" si="1226"/>
        <v>60527.760929999989</v>
      </c>
      <c r="H375" s="24">
        <f t="shared" si="1226"/>
        <v>309266.76092999999</v>
      </c>
      <c r="I375" s="24">
        <f t="shared" si="1226"/>
        <v>348782.32199999999</v>
      </c>
      <c r="J375" s="24">
        <f t="shared" si="1226"/>
        <v>0</v>
      </c>
      <c r="K375" s="24">
        <f t="shared" si="1226"/>
        <v>348782.32199999999</v>
      </c>
      <c r="L375" s="24">
        <f t="shared" si="1226"/>
        <v>479.8</v>
      </c>
      <c r="M375" s="24">
        <f t="shared" si="1226"/>
        <v>349262.12200000003</v>
      </c>
      <c r="N375" s="24">
        <f t="shared" si="1226"/>
        <v>231481.8</v>
      </c>
      <c r="O375" s="24">
        <f t="shared" si="1226"/>
        <v>0</v>
      </c>
      <c r="P375" s="24">
        <f t="shared" si="1226"/>
        <v>231481.8</v>
      </c>
      <c r="Q375" s="24">
        <f t="shared" si="1226"/>
        <v>0</v>
      </c>
      <c r="R375" s="24">
        <f t="shared" si="1226"/>
        <v>231481.8</v>
      </c>
    </row>
    <row r="376" spans="1:18" ht="31.5" outlineLevel="4" x14ac:dyDescent="0.2">
      <c r="A376" s="22" t="s">
        <v>151</v>
      </c>
      <c r="B376" s="22"/>
      <c r="C376" s="23" t="s">
        <v>152</v>
      </c>
      <c r="D376" s="24">
        <f>D377+D379</f>
        <v>157421.1</v>
      </c>
      <c r="E376" s="24">
        <f t="shared" ref="E376" si="1227">E377+E379</f>
        <v>0</v>
      </c>
      <c r="F376" s="24">
        <f>F377+F379+F381+F383</f>
        <v>157421.1</v>
      </c>
      <c r="G376" s="24">
        <f t="shared" ref="G376:R376" si="1228">G377+G379+G381+G383</f>
        <v>35642.254999999997</v>
      </c>
      <c r="H376" s="24">
        <f t="shared" si="1228"/>
        <v>193063.35500000001</v>
      </c>
      <c r="I376" s="24">
        <f t="shared" si="1228"/>
        <v>157726.1</v>
      </c>
      <c r="J376" s="24">
        <f t="shared" si="1228"/>
        <v>0</v>
      </c>
      <c r="K376" s="24">
        <f t="shared" si="1228"/>
        <v>157726.1</v>
      </c>
      <c r="L376" s="24">
        <f t="shared" si="1228"/>
        <v>0</v>
      </c>
      <c r="M376" s="24">
        <f t="shared" si="1228"/>
        <v>157726.1</v>
      </c>
      <c r="N376" s="24">
        <f t="shared" si="1228"/>
        <v>157726.1</v>
      </c>
      <c r="O376" s="24">
        <f t="shared" si="1228"/>
        <v>0</v>
      </c>
      <c r="P376" s="24">
        <f t="shared" si="1228"/>
        <v>157726.1</v>
      </c>
      <c r="Q376" s="24">
        <f t="shared" si="1228"/>
        <v>0</v>
      </c>
      <c r="R376" s="24">
        <f t="shared" si="1228"/>
        <v>157726.1</v>
      </c>
    </row>
    <row r="377" spans="1:18" ht="15.75" hidden="1" outlineLevel="5" x14ac:dyDescent="0.2">
      <c r="A377" s="22" t="s">
        <v>153</v>
      </c>
      <c r="B377" s="22"/>
      <c r="C377" s="23" t="s">
        <v>154</v>
      </c>
      <c r="D377" s="24">
        <f t="shared" ref="D377:R377" si="1229">D378</f>
        <v>122811.8</v>
      </c>
      <c r="E377" s="24">
        <f t="shared" si="1229"/>
        <v>0</v>
      </c>
      <c r="F377" s="24">
        <f t="shared" si="1229"/>
        <v>122811.8</v>
      </c>
      <c r="G377" s="24">
        <f t="shared" si="1229"/>
        <v>0</v>
      </c>
      <c r="H377" s="24">
        <f t="shared" si="1229"/>
        <v>122811.8</v>
      </c>
      <c r="I377" s="24">
        <f t="shared" si="1229"/>
        <v>123116.8</v>
      </c>
      <c r="J377" s="24">
        <f t="shared" si="1229"/>
        <v>0</v>
      </c>
      <c r="K377" s="24">
        <f t="shared" si="1229"/>
        <v>123116.8</v>
      </c>
      <c r="L377" s="24">
        <f t="shared" si="1229"/>
        <v>0</v>
      </c>
      <c r="M377" s="24">
        <f t="shared" si="1229"/>
        <v>123116.8</v>
      </c>
      <c r="N377" s="24">
        <f t="shared" si="1229"/>
        <v>123116.8</v>
      </c>
      <c r="O377" s="24">
        <f t="shared" si="1229"/>
        <v>0</v>
      </c>
      <c r="P377" s="24">
        <f t="shared" si="1229"/>
        <v>123116.8</v>
      </c>
      <c r="Q377" s="24">
        <f t="shared" si="1229"/>
        <v>0</v>
      </c>
      <c r="R377" s="24">
        <f t="shared" si="1229"/>
        <v>123116.8</v>
      </c>
    </row>
    <row r="378" spans="1:18" ht="31.5" hidden="1" outlineLevel="7" x14ac:dyDescent="0.2">
      <c r="A378" s="26" t="s">
        <v>153</v>
      </c>
      <c r="B378" s="26" t="s">
        <v>65</v>
      </c>
      <c r="C378" s="27" t="s">
        <v>66</v>
      </c>
      <c r="D378" s="31">
        <f>123116.8-305</f>
        <v>122811.8</v>
      </c>
      <c r="E378" s="28"/>
      <c r="F378" s="28">
        <f>SUM(D378:E378)</f>
        <v>122811.8</v>
      </c>
      <c r="G378" s="28"/>
      <c r="H378" s="28">
        <f t="shared" ref="H378" si="1230">SUM(F378:G378)</f>
        <v>122811.8</v>
      </c>
      <c r="I378" s="28">
        <v>123116.8</v>
      </c>
      <c r="J378" s="28"/>
      <c r="K378" s="28">
        <f>SUM(I378:J378)</f>
        <v>123116.8</v>
      </c>
      <c r="L378" s="28"/>
      <c r="M378" s="28">
        <f t="shared" ref="M378" si="1231">SUM(K378:L378)</f>
        <v>123116.8</v>
      </c>
      <c r="N378" s="28">
        <v>123116.8</v>
      </c>
      <c r="O378" s="28"/>
      <c r="P378" s="28">
        <f>SUM(N378:O378)</f>
        <v>123116.8</v>
      </c>
      <c r="Q378" s="28"/>
      <c r="R378" s="28">
        <f t="shared" ref="R378" si="1232">SUM(P378:Q378)</f>
        <v>123116.8</v>
      </c>
    </row>
    <row r="379" spans="1:18" ht="15.75" hidden="1" outlineLevel="5" x14ac:dyDescent="0.2">
      <c r="A379" s="22" t="s">
        <v>210</v>
      </c>
      <c r="B379" s="22"/>
      <c r="C379" s="23" t="s">
        <v>211</v>
      </c>
      <c r="D379" s="24">
        <f>D380</f>
        <v>34609.300000000003</v>
      </c>
      <c r="E379" s="24">
        <f t="shared" ref="E379:H383" si="1233">E380</f>
        <v>0</v>
      </c>
      <c r="F379" s="24">
        <f>F380</f>
        <v>34609.300000000003</v>
      </c>
      <c r="G379" s="24">
        <f t="shared" si="1233"/>
        <v>0</v>
      </c>
      <c r="H379" s="24">
        <f t="shared" si="1233"/>
        <v>34609.300000000003</v>
      </c>
      <c r="I379" s="24">
        <f>I380</f>
        <v>34609.300000000003</v>
      </c>
      <c r="J379" s="24">
        <f t="shared" ref="J379" si="1234">J380</f>
        <v>0</v>
      </c>
      <c r="K379" s="24">
        <f t="shared" ref="K379:M379" si="1235">K380</f>
        <v>34609.300000000003</v>
      </c>
      <c r="L379" s="24">
        <f t="shared" si="1235"/>
        <v>0</v>
      </c>
      <c r="M379" s="24">
        <f t="shared" si="1235"/>
        <v>34609.300000000003</v>
      </c>
      <c r="N379" s="24">
        <f>N380</f>
        <v>34609.300000000003</v>
      </c>
      <c r="O379" s="24">
        <f t="shared" ref="O379" si="1236">O380</f>
        <v>0</v>
      </c>
      <c r="P379" s="24">
        <f t="shared" ref="P379:R379" si="1237">P380</f>
        <v>34609.300000000003</v>
      </c>
      <c r="Q379" s="24">
        <f t="shared" si="1237"/>
        <v>0</v>
      </c>
      <c r="R379" s="24">
        <f t="shared" si="1237"/>
        <v>34609.300000000003</v>
      </c>
    </row>
    <row r="380" spans="1:18" ht="31.5" hidden="1" outlineLevel="7" x14ac:dyDescent="0.2">
      <c r="A380" s="26" t="s">
        <v>210</v>
      </c>
      <c r="B380" s="26" t="s">
        <v>65</v>
      </c>
      <c r="C380" s="27" t="s">
        <v>66</v>
      </c>
      <c r="D380" s="28">
        <v>34609.300000000003</v>
      </c>
      <c r="E380" s="28"/>
      <c r="F380" s="28">
        <f>SUM(D380:E380)</f>
        <v>34609.300000000003</v>
      </c>
      <c r="G380" s="28"/>
      <c r="H380" s="28">
        <f t="shared" ref="H380" si="1238">SUM(F380:G380)</f>
        <v>34609.300000000003</v>
      </c>
      <c r="I380" s="28">
        <v>34609.300000000003</v>
      </c>
      <c r="J380" s="28"/>
      <c r="K380" s="28">
        <f>SUM(I380:J380)</f>
        <v>34609.300000000003</v>
      </c>
      <c r="L380" s="28"/>
      <c r="M380" s="28">
        <f t="shared" ref="M380" si="1239">SUM(K380:L380)</f>
        <v>34609.300000000003</v>
      </c>
      <c r="N380" s="28">
        <v>34609.300000000003</v>
      </c>
      <c r="O380" s="28"/>
      <c r="P380" s="28">
        <f>SUM(N380:O380)</f>
        <v>34609.300000000003</v>
      </c>
      <c r="Q380" s="28"/>
      <c r="R380" s="28">
        <f t="shared" ref="R380" si="1240">SUM(P380:Q380)</f>
        <v>34609.300000000003</v>
      </c>
    </row>
    <row r="381" spans="1:18" ht="32.25" customHeight="1" outlineLevel="7" x14ac:dyDescent="0.25">
      <c r="A381" s="112" t="s">
        <v>799</v>
      </c>
      <c r="B381" s="114"/>
      <c r="C381" s="115" t="s">
        <v>619</v>
      </c>
      <c r="D381" s="28"/>
      <c r="E381" s="28"/>
      <c r="F381" s="28"/>
      <c r="G381" s="24">
        <f t="shared" si="1233"/>
        <v>8910.5637499999993</v>
      </c>
      <c r="H381" s="24">
        <f t="shared" si="1233"/>
        <v>8910.5637499999993</v>
      </c>
      <c r="I381" s="28"/>
      <c r="J381" s="28"/>
      <c r="K381" s="28"/>
      <c r="L381" s="28"/>
      <c r="M381" s="28"/>
      <c r="N381" s="28"/>
      <c r="O381" s="28"/>
      <c r="P381" s="28"/>
      <c r="Q381" s="28"/>
      <c r="R381" s="28"/>
    </row>
    <row r="382" spans="1:18" ht="31.5" outlineLevel="7" x14ac:dyDescent="0.25">
      <c r="A382" s="114" t="s">
        <v>799</v>
      </c>
      <c r="B382" s="114" t="s">
        <v>65</v>
      </c>
      <c r="C382" s="116" t="s">
        <v>66</v>
      </c>
      <c r="D382" s="28"/>
      <c r="E382" s="28"/>
      <c r="F382" s="28"/>
      <c r="G382" s="28">
        <v>8910.5637499999993</v>
      </c>
      <c r="H382" s="28">
        <f t="shared" ref="H382" si="1241">SUM(F382:G382)</f>
        <v>8910.5637499999993</v>
      </c>
      <c r="I382" s="28"/>
      <c r="J382" s="28"/>
      <c r="K382" s="28"/>
      <c r="L382" s="28"/>
      <c r="M382" s="28"/>
      <c r="N382" s="28"/>
      <c r="O382" s="28"/>
      <c r="P382" s="28"/>
      <c r="Q382" s="28"/>
      <c r="R382" s="28"/>
    </row>
    <row r="383" spans="1:18" ht="36.75" customHeight="1" outlineLevel="7" x14ac:dyDescent="0.25">
      <c r="A383" s="112" t="s">
        <v>799</v>
      </c>
      <c r="B383" s="114"/>
      <c r="C383" s="115" t="s">
        <v>761</v>
      </c>
      <c r="D383" s="28"/>
      <c r="E383" s="28"/>
      <c r="F383" s="28"/>
      <c r="G383" s="24">
        <f t="shared" si="1233"/>
        <v>26731.69125</v>
      </c>
      <c r="H383" s="24">
        <f t="shared" si="1233"/>
        <v>26731.69125</v>
      </c>
      <c r="I383" s="28"/>
      <c r="J383" s="28"/>
      <c r="K383" s="28"/>
      <c r="L383" s="28"/>
      <c r="M383" s="28"/>
      <c r="N383" s="28"/>
      <c r="O383" s="28"/>
      <c r="P383" s="28"/>
      <c r="Q383" s="28"/>
      <c r="R383" s="28"/>
    </row>
    <row r="384" spans="1:18" ht="31.5" outlineLevel="7" x14ac:dyDescent="0.25">
      <c r="A384" s="114" t="s">
        <v>799</v>
      </c>
      <c r="B384" s="114" t="s">
        <v>65</v>
      </c>
      <c r="C384" s="116" t="s">
        <v>66</v>
      </c>
      <c r="D384" s="28"/>
      <c r="E384" s="28"/>
      <c r="F384" s="28"/>
      <c r="G384" s="28">
        <v>26731.69125</v>
      </c>
      <c r="H384" s="28">
        <f t="shared" ref="H384" si="1242">SUM(F384:G384)</f>
        <v>26731.69125</v>
      </c>
      <c r="I384" s="28"/>
      <c r="J384" s="28"/>
      <c r="K384" s="28"/>
      <c r="L384" s="28"/>
      <c r="M384" s="28"/>
      <c r="N384" s="28"/>
      <c r="O384" s="28"/>
      <c r="P384" s="28"/>
      <c r="Q384" s="28"/>
      <c r="R384" s="28"/>
    </row>
    <row r="385" spans="1:18" ht="34.5" customHeight="1" outlineLevel="4" x14ac:dyDescent="0.2">
      <c r="A385" s="22" t="s">
        <v>155</v>
      </c>
      <c r="B385" s="22"/>
      <c r="C385" s="23" t="s">
        <v>579</v>
      </c>
      <c r="D385" s="24">
        <f t="shared" ref="D385:R385" si="1243">D389+D392+D386</f>
        <v>91317.9</v>
      </c>
      <c r="E385" s="24">
        <f t="shared" si="1243"/>
        <v>0</v>
      </c>
      <c r="F385" s="24">
        <f t="shared" si="1243"/>
        <v>91317.9</v>
      </c>
      <c r="G385" s="24">
        <f t="shared" si="1243"/>
        <v>24885.505929999996</v>
      </c>
      <c r="H385" s="24">
        <f t="shared" si="1243"/>
        <v>116203.40593000001</v>
      </c>
      <c r="I385" s="24">
        <f t="shared" si="1243"/>
        <v>168834</v>
      </c>
      <c r="J385" s="24">
        <f t="shared" si="1243"/>
        <v>0</v>
      </c>
      <c r="K385" s="24">
        <f t="shared" si="1243"/>
        <v>168834</v>
      </c>
      <c r="L385" s="24">
        <f t="shared" si="1243"/>
        <v>479.8</v>
      </c>
      <c r="M385" s="24">
        <f t="shared" si="1243"/>
        <v>169313.8</v>
      </c>
      <c r="N385" s="24">
        <f t="shared" si="1243"/>
        <v>73755.7</v>
      </c>
      <c r="O385" s="24">
        <f t="shared" si="1243"/>
        <v>0</v>
      </c>
      <c r="P385" s="24">
        <f t="shared" si="1243"/>
        <v>73755.7</v>
      </c>
      <c r="Q385" s="24">
        <f t="shared" si="1243"/>
        <v>0</v>
      </c>
      <c r="R385" s="24">
        <f t="shared" si="1243"/>
        <v>73755.7</v>
      </c>
    </row>
    <row r="386" spans="1:18" ht="34.5" customHeight="1" outlineLevel="4" x14ac:dyDescent="0.2">
      <c r="A386" s="22" t="s">
        <v>725</v>
      </c>
      <c r="B386" s="22"/>
      <c r="C386" s="23" t="s">
        <v>726</v>
      </c>
      <c r="D386" s="24">
        <f>D388</f>
        <v>305</v>
      </c>
      <c r="E386" s="24">
        <f>E388</f>
        <v>0</v>
      </c>
      <c r="F386" s="24">
        <f t="shared" ref="F386:R386" si="1244">F388+F387</f>
        <v>305</v>
      </c>
      <c r="G386" s="24">
        <f t="shared" si="1244"/>
        <v>22316.285259999997</v>
      </c>
      <c r="H386" s="24">
        <f t="shared" si="1244"/>
        <v>22621.285259999997</v>
      </c>
      <c r="I386" s="24">
        <f t="shared" si="1244"/>
        <v>0</v>
      </c>
      <c r="J386" s="24">
        <f t="shared" si="1244"/>
        <v>0</v>
      </c>
      <c r="K386" s="24">
        <f t="shared" si="1244"/>
        <v>0</v>
      </c>
      <c r="L386" s="24">
        <f t="shared" si="1244"/>
        <v>0</v>
      </c>
      <c r="M386" s="24">
        <f t="shared" si="1244"/>
        <v>0</v>
      </c>
      <c r="N386" s="24">
        <f t="shared" si="1244"/>
        <v>0</v>
      </c>
      <c r="O386" s="24">
        <f t="shared" si="1244"/>
        <v>0</v>
      </c>
      <c r="P386" s="24">
        <f t="shared" si="1244"/>
        <v>0</v>
      </c>
      <c r="Q386" s="24">
        <f t="shared" si="1244"/>
        <v>0</v>
      </c>
      <c r="R386" s="24">
        <f t="shared" si="1244"/>
        <v>0</v>
      </c>
    </row>
    <row r="387" spans="1:18" ht="34.5" customHeight="1" outlineLevel="4" x14ac:dyDescent="0.2">
      <c r="A387" s="26" t="s">
        <v>725</v>
      </c>
      <c r="B387" s="26" t="s">
        <v>109</v>
      </c>
      <c r="C387" s="27" t="s">
        <v>110</v>
      </c>
      <c r="D387" s="28"/>
      <c r="E387" s="28"/>
      <c r="F387" s="28"/>
      <c r="G387" s="28">
        <v>4241.6560499999996</v>
      </c>
      <c r="H387" s="28">
        <f>SUM(F387:G387)</f>
        <v>4241.6560499999996</v>
      </c>
      <c r="I387" s="28"/>
      <c r="J387" s="28"/>
      <c r="K387" s="28"/>
      <c r="L387" s="28"/>
      <c r="M387" s="28"/>
      <c r="N387" s="28"/>
      <c r="O387" s="28"/>
      <c r="P387" s="28"/>
      <c r="Q387" s="28"/>
      <c r="R387" s="28"/>
    </row>
    <row r="388" spans="1:18" ht="34.5" customHeight="1" outlineLevel="4" x14ac:dyDescent="0.2">
      <c r="A388" s="26" t="s">
        <v>725</v>
      </c>
      <c r="B388" s="26" t="s">
        <v>65</v>
      </c>
      <c r="C388" s="27" t="s">
        <v>66</v>
      </c>
      <c r="D388" s="28">
        <v>305</v>
      </c>
      <c r="E388" s="28"/>
      <c r="F388" s="28">
        <f>SUM(D388:E388)</f>
        <v>305</v>
      </c>
      <c r="G388" s="28">
        <v>18074.629209999999</v>
      </c>
      <c r="H388" s="28">
        <f t="shared" ref="H388" si="1245">SUM(F388:G388)</f>
        <v>18379.629209999999</v>
      </c>
      <c r="I388" s="28"/>
      <c r="J388" s="28"/>
      <c r="K388" s="28">
        <f>SUM(I388:J388)</f>
        <v>0</v>
      </c>
      <c r="L388" s="28"/>
      <c r="M388" s="28">
        <f t="shared" ref="M388" si="1246">SUM(K388:L388)</f>
        <v>0</v>
      </c>
      <c r="N388" s="28"/>
      <c r="O388" s="28"/>
      <c r="P388" s="28">
        <f>SUM(N388:O388)</f>
        <v>0</v>
      </c>
      <c r="Q388" s="28"/>
      <c r="R388" s="28">
        <f t="shared" ref="R388" si="1247">SUM(P388:Q388)</f>
        <v>0</v>
      </c>
    </row>
    <row r="389" spans="1:18" ht="63.75" customHeight="1" outlineLevel="5" x14ac:dyDescent="0.2">
      <c r="A389" s="22" t="s">
        <v>156</v>
      </c>
      <c r="B389" s="22"/>
      <c r="C389" s="23" t="s">
        <v>414</v>
      </c>
      <c r="D389" s="30">
        <f>D391+D390</f>
        <v>23286.9</v>
      </c>
      <c r="E389" s="30">
        <f t="shared" ref="E389:F389" si="1248">E391+E390</f>
        <v>0</v>
      </c>
      <c r="F389" s="30">
        <f t="shared" si="1248"/>
        <v>23286.9</v>
      </c>
      <c r="G389" s="30">
        <f t="shared" ref="G389:H389" si="1249">G391+G390</f>
        <v>2569.2206699999997</v>
      </c>
      <c r="H389" s="30">
        <f t="shared" si="1249"/>
        <v>25856.12067</v>
      </c>
      <c r="I389" s="30">
        <f t="shared" ref="I389:N389" si="1250">I391+I390</f>
        <v>102391.8</v>
      </c>
      <c r="J389" s="30">
        <f t="shared" ref="J389" si="1251">J391+J390</f>
        <v>0</v>
      </c>
      <c r="K389" s="30">
        <f t="shared" ref="K389:M389" si="1252">K391+K390</f>
        <v>102391.8</v>
      </c>
      <c r="L389" s="30">
        <f t="shared" si="1252"/>
        <v>479.8</v>
      </c>
      <c r="M389" s="30">
        <f t="shared" si="1252"/>
        <v>102871.6</v>
      </c>
      <c r="N389" s="30">
        <f t="shared" si="1250"/>
        <v>7313.5</v>
      </c>
      <c r="O389" s="30">
        <f t="shared" ref="O389" si="1253">O391+O390</f>
        <v>0</v>
      </c>
      <c r="P389" s="30">
        <f t="shared" ref="P389:R389" si="1254">P391+P390</f>
        <v>7313.5</v>
      </c>
      <c r="Q389" s="30">
        <f t="shared" si="1254"/>
        <v>0</v>
      </c>
      <c r="R389" s="30">
        <f t="shared" si="1254"/>
        <v>7313.5</v>
      </c>
    </row>
    <row r="390" spans="1:18" ht="30.75" customHeight="1" outlineLevel="5" x14ac:dyDescent="0.2">
      <c r="A390" s="26" t="s">
        <v>156</v>
      </c>
      <c r="B390" s="26" t="s">
        <v>109</v>
      </c>
      <c r="C390" s="27" t="s">
        <v>110</v>
      </c>
      <c r="D390" s="31">
        <v>20211.900000000001</v>
      </c>
      <c r="E390" s="28"/>
      <c r="F390" s="28">
        <f>SUM(D390:E390)</f>
        <v>20211.900000000001</v>
      </c>
      <c r="G390" s="28">
        <v>599.96290999999997</v>
      </c>
      <c r="H390" s="28">
        <f t="shared" ref="H390" si="1255">SUM(F390:G390)</f>
        <v>20811.86291</v>
      </c>
      <c r="I390" s="31">
        <v>95078.3</v>
      </c>
      <c r="J390" s="28"/>
      <c r="K390" s="28">
        <f>SUM(I390:J390)</f>
        <v>95078.3</v>
      </c>
      <c r="L390" s="28">
        <v>479.8</v>
      </c>
      <c r="M390" s="28">
        <f t="shared" ref="M390:M391" si="1256">SUM(K390:L390)</f>
        <v>95558.1</v>
      </c>
      <c r="N390" s="30"/>
      <c r="O390" s="28"/>
      <c r="P390" s="28">
        <f>SUM(N390:O390)</f>
        <v>0</v>
      </c>
      <c r="Q390" s="28"/>
      <c r="R390" s="28">
        <f t="shared" ref="R390:R391" si="1257">SUM(P390:Q390)</f>
        <v>0</v>
      </c>
    </row>
    <row r="391" spans="1:18" ht="31.5" outlineLevel="7" x14ac:dyDescent="0.2">
      <c r="A391" s="26" t="s">
        <v>156</v>
      </c>
      <c r="B391" s="26" t="s">
        <v>65</v>
      </c>
      <c r="C391" s="27" t="s">
        <v>66</v>
      </c>
      <c r="D391" s="31">
        <v>3075</v>
      </c>
      <c r="E391" s="28"/>
      <c r="F391" s="28">
        <f>SUM(D391:E391)</f>
        <v>3075</v>
      </c>
      <c r="G391" s="28">
        <v>1969.25776</v>
      </c>
      <c r="H391" s="28">
        <f t="shared" ref="H391" si="1258">SUM(F391:G391)</f>
        <v>5044.2577600000004</v>
      </c>
      <c r="I391" s="31">
        <v>7313.5</v>
      </c>
      <c r="J391" s="28"/>
      <c r="K391" s="28">
        <f>SUM(I391:J391)</f>
        <v>7313.5</v>
      </c>
      <c r="L391" s="28"/>
      <c r="M391" s="28">
        <f t="shared" si="1256"/>
        <v>7313.5</v>
      </c>
      <c r="N391" s="31">
        <v>7313.5</v>
      </c>
      <c r="O391" s="28"/>
      <c r="P391" s="28">
        <f>SUM(N391:O391)</f>
        <v>7313.5</v>
      </c>
      <c r="Q391" s="28"/>
      <c r="R391" s="28">
        <f t="shared" si="1257"/>
        <v>7313.5</v>
      </c>
    </row>
    <row r="392" spans="1:18" ht="63" hidden="1" outlineLevel="5" x14ac:dyDescent="0.2">
      <c r="A392" s="22" t="s">
        <v>156</v>
      </c>
      <c r="B392" s="22"/>
      <c r="C392" s="23" t="s">
        <v>417</v>
      </c>
      <c r="D392" s="30">
        <f>D394+D393</f>
        <v>67726</v>
      </c>
      <c r="E392" s="30">
        <f t="shared" ref="E392:F392" si="1259">E394+E393</f>
        <v>0</v>
      </c>
      <c r="F392" s="30">
        <f t="shared" si="1259"/>
        <v>67726</v>
      </c>
      <c r="G392" s="30">
        <f t="shared" ref="G392:H392" si="1260">G394+G393</f>
        <v>0</v>
      </c>
      <c r="H392" s="30">
        <f t="shared" si="1260"/>
        <v>67726</v>
      </c>
      <c r="I392" s="30">
        <f t="shared" ref="I392:N392" si="1261">I394+I393</f>
        <v>66442.2</v>
      </c>
      <c r="J392" s="30">
        <f t="shared" ref="J392" si="1262">J394+J393</f>
        <v>0</v>
      </c>
      <c r="K392" s="30">
        <f t="shared" ref="K392:M392" si="1263">K394+K393</f>
        <v>66442.2</v>
      </c>
      <c r="L392" s="30">
        <f t="shared" si="1263"/>
        <v>0</v>
      </c>
      <c r="M392" s="30">
        <f t="shared" si="1263"/>
        <v>66442.2</v>
      </c>
      <c r="N392" s="30">
        <f t="shared" si="1261"/>
        <v>66442.2</v>
      </c>
      <c r="O392" s="30">
        <f t="shared" ref="O392" si="1264">O394+O393</f>
        <v>0</v>
      </c>
      <c r="P392" s="30">
        <f t="shared" ref="P392:R392" si="1265">P394+P393</f>
        <v>66442.2</v>
      </c>
      <c r="Q392" s="30">
        <f t="shared" si="1265"/>
        <v>0</v>
      </c>
      <c r="R392" s="30">
        <f t="shared" si="1265"/>
        <v>66442.2</v>
      </c>
    </row>
    <row r="393" spans="1:18" ht="31.5" hidden="1" outlineLevel="5" x14ac:dyDescent="0.2">
      <c r="A393" s="26" t="s">
        <v>156</v>
      </c>
      <c r="B393" s="26" t="s">
        <v>109</v>
      </c>
      <c r="C393" s="27" t="s">
        <v>110</v>
      </c>
      <c r="D393" s="31">
        <v>40058.800000000003</v>
      </c>
      <c r="E393" s="28"/>
      <c r="F393" s="28">
        <f>SUM(D393:E393)</f>
        <v>40058.800000000003</v>
      </c>
      <c r="G393" s="28"/>
      <c r="H393" s="28">
        <f t="shared" ref="H393" si="1266">SUM(F393:G393)</f>
        <v>40058.800000000003</v>
      </c>
      <c r="I393" s="31">
        <v>31152.5</v>
      </c>
      <c r="J393" s="28"/>
      <c r="K393" s="28">
        <f>SUM(I393:J393)</f>
        <v>31152.5</v>
      </c>
      <c r="L393" s="28"/>
      <c r="M393" s="28">
        <f t="shared" ref="M393:M394" si="1267">SUM(K393:L393)</f>
        <v>31152.5</v>
      </c>
      <c r="N393" s="31"/>
      <c r="O393" s="28"/>
      <c r="P393" s="28">
        <f>SUM(N393:O393)</f>
        <v>0</v>
      </c>
      <c r="Q393" s="28"/>
      <c r="R393" s="28">
        <f t="shared" ref="R393:R394" si="1268">SUM(P393:Q393)</f>
        <v>0</v>
      </c>
    </row>
    <row r="394" spans="1:18" ht="31.5" hidden="1" outlineLevel="7" x14ac:dyDescent="0.2">
      <c r="A394" s="26" t="s">
        <v>156</v>
      </c>
      <c r="B394" s="26" t="s">
        <v>65</v>
      </c>
      <c r="C394" s="27" t="s">
        <v>66</v>
      </c>
      <c r="D394" s="31">
        <v>27667.200000000001</v>
      </c>
      <c r="E394" s="28"/>
      <c r="F394" s="28">
        <f>SUM(D394:E394)</f>
        <v>27667.200000000001</v>
      </c>
      <c r="G394" s="28"/>
      <c r="H394" s="28">
        <f t="shared" ref="H394" si="1269">SUM(F394:G394)</f>
        <v>27667.200000000001</v>
      </c>
      <c r="I394" s="31">
        <v>35289.699999999997</v>
      </c>
      <c r="J394" s="28"/>
      <c r="K394" s="28">
        <f>SUM(I394:J394)</f>
        <v>35289.699999999997</v>
      </c>
      <c r="L394" s="28"/>
      <c r="M394" s="28">
        <f t="shared" si="1267"/>
        <v>35289.699999999997</v>
      </c>
      <c r="N394" s="31">
        <v>66442.2</v>
      </c>
      <c r="O394" s="28"/>
      <c r="P394" s="28">
        <f>SUM(N394:O394)</f>
        <v>66442.2</v>
      </c>
      <c r="Q394" s="28"/>
      <c r="R394" s="28">
        <f t="shared" si="1268"/>
        <v>66442.2</v>
      </c>
    </row>
    <row r="395" spans="1:18" ht="31.5" hidden="1" outlineLevel="7" x14ac:dyDescent="0.2">
      <c r="A395" s="32" t="s">
        <v>667</v>
      </c>
      <c r="B395" s="34"/>
      <c r="C395" s="33" t="s">
        <v>670</v>
      </c>
      <c r="D395" s="30"/>
      <c r="E395" s="30"/>
      <c r="F395" s="30"/>
      <c r="G395" s="30"/>
      <c r="H395" s="30"/>
      <c r="I395" s="30">
        <f t="shared" ref="I395:K395" si="1270">I396+I398</f>
        <v>22222.222000000002</v>
      </c>
      <c r="J395" s="30">
        <f t="shared" si="1270"/>
        <v>0</v>
      </c>
      <c r="K395" s="30">
        <f t="shared" si="1270"/>
        <v>22222.222000000002</v>
      </c>
      <c r="L395" s="30">
        <f t="shared" ref="L395:M395" si="1271">L396+L398</f>
        <v>0</v>
      </c>
      <c r="M395" s="30">
        <f t="shared" si="1271"/>
        <v>22222.222000000002</v>
      </c>
      <c r="N395" s="30"/>
      <c r="O395" s="30"/>
      <c r="P395" s="30"/>
      <c r="Q395" s="30">
        <f t="shared" ref="Q395:R395" si="1272">Q396+Q398</f>
        <v>0</v>
      </c>
      <c r="R395" s="30">
        <f t="shared" si="1272"/>
        <v>0</v>
      </c>
    </row>
    <row r="396" spans="1:18" ht="31.5" hidden="1" outlineLevel="7" x14ac:dyDescent="0.2">
      <c r="A396" s="32" t="s">
        <v>669</v>
      </c>
      <c r="B396" s="32"/>
      <c r="C396" s="33" t="s">
        <v>668</v>
      </c>
      <c r="D396" s="30"/>
      <c r="E396" s="30"/>
      <c r="F396" s="30"/>
      <c r="G396" s="30"/>
      <c r="H396" s="30"/>
      <c r="I396" s="30">
        <f t="shared" ref="I396:M396" si="1273">I397</f>
        <v>2222.2222000000002</v>
      </c>
      <c r="J396" s="30">
        <f t="shared" si="1273"/>
        <v>0</v>
      </c>
      <c r="K396" s="30">
        <f t="shared" si="1273"/>
        <v>2222.2222000000002</v>
      </c>
      <c r="L396" s="30">
        <f t="shared" si="1273"/>
        <v>0</v>
      </c>
      <c r="M396" s="30">
        <f t="shared" si="1273"/>
        <v>2222.2222000000002</v>
      </c>
      <c r="N396" s="30"/>
      <c r="O396" s="30"/>
      <c r="P396" s="30"/>
      <c r="Q396" s="30">
        <f t="shared" ref="Q396:R396" si="1274">Q397</f>
        <v>0</v>
      </c>
      <c r="R396" s="30">
        <f t="shared" si="1274"/>
        <v>0</v>
      </c>
    </row>
    <row r="397" spans="1:18" ht="31.5" hidden="1" outlineLevel="7" x14ac:dyDescent="0.2">
      <c r="A397" s="34" t="s">
        <v>669</v>
      </c>
      <c r="B397" s="34" t="s">
        <v>65</v>
      </c>
      <c r="C397" s="35" t="s">
        <v>66</v>
      </c>
      <c r="D397" s="31"/>
      <c r="E397" s="31"/>
      <c r="F397" s="31"/>
      <c r="G397" s="31"/>
      <c r="H397" s="31"/>
      <c r="I397" s="31">
        <v>2222.2222000000002</v>
      </c>
      <c r="J397" s="28"/>
      <c r="K397" s="28">
        <f>SUM(I397:J397)</f>
        <v>2222.2222000000002</v>
      </c>
      <c r="L397" s="31"/>
      <c r="M397" s="28">
        <f t="shared" ref="M397" si="1275">SUM(K397:L397)</f>
        <v>2222.2222000000002</v>
      </c>
      <c r="N397" s="31"/>
      <c r="O397" s="31"/>
      <c r="P397" s="31"/>
      <c r="Q397" s="31"/>
      <c r="R397" s="28">
        <f t="shared" ref="R397" si="1276">SUM(P397:Q397)</f>
        <v>0</v>
      </c>
    </row>
    <row r="398" spans="1:18" ht="31.5" hidden="1" outlineLevel="7" x14ac:dyDescent="0.2">
      <c r="A398" s="32" t="s">
        <v>669</v>
      </c>
      <c r="B398" s="32"/>
      <c r="C398" s="33" t="s">
        <v>680</v>
      </c>
      <c r="D398" s="30"/>
      <c r="E398" s="30"/>
      <c r="F398" s="30"/>
      <c r="G398" s="30"/>
      <c r="H398" s="30"/>
      <c r="I398" s="30">
        <f t="shared" ref="I398:M398" si="1277">I399</f>
        <v>19999.999800000001</v>
      </c>
      <c r="J398" s="30">
        <f t="shared" si="1277"/>
        <v>0</v>
      </c>
      <c r="K398" s="30">
        <f t="shared" si="1277"/>
        <v>19999.999800000001</v>
      </c>
      <c r="L398" s="30">
        <f t="shared" si="1277"/>
        <v>0</v>
      </c>
      <c r="M398" s="30">
        <f t="shared" si="1277"/>
        <v>19999.999800000001</v>
      </c>
      <c r="N398" s="30"/>
      <c r="O398" s="30"/>
      <c r="P398" s="30"/>
      <c r="Q398" s="30">
        <f t="shared" ref="Q398:R398" si="1278">Q399</f>
        <v>0</v>
      </c>
      <c r="R398" s="30">
        <f t="shared" si="1278"/>
        <v>0</v>
      </c>
    </row>
    <row r="399" spans="1:18" ht="31.5" hidden="1" outlineLevel="7" x14ac:dyDescent="0.2">
      <c r="A399" s="34" t="s">
        <v>669</v>
      </c>
      <c r="B399" s="34" t="s">
        <v>65</v>
      </c>
      <c r="C399" s="35" t="s">
        <v>66</v>
      </c>
      <c r="D399" s="30"/>
      <c r="E399" s="30"/>
      <c r="F399" s="30"/>
      <c r="G399" s="30"/>
      <c r="H399" s="30"/>
      <c r="I399" s="31">
        <v>19999.999800000001</v>
      </c>
      <c r="J399" s="28"/>
      <c r="K399" s="28">
        <f>SUM(I399:J399)</f>
        <v>19999.999800000001</v>
      </c>
      <c r="L399" s="30"/>
      <c r="M399" s="28">
        <f t="shared" ref="M399" si="1279">SUM(K399:L399)</f>
        <v>19999.999800000001</v>
      </c>
      <c r="N399" s="30"/>
      <c r="O399" s="30"/>
      <c r="P399" s="30"/>
      <c r="Q399" s="30"/>
      <c r="R399" s="28">
        <f t="shared" ref="R399" si="1280">SUM(P399:Q399)</f>
        <v>0</v>
      </c>
    </row>
    <row r="400" spans="1:18" ht="31.5" outlineLevel="3" collapsed="1" x14ac:dyDescent="0.2">
      <c r="A400" s="22" t="s">
        <v>169</v>
      </c>
      <c r="B400" s="22"/>
      <c r="C400" s="23" t="s">
        <v>170</v>
      </c>
      <c r="D400" s="24">
        <f>D401+D417</f>
        <v>119039.84</v>
      </c>
      <c r="E400" s="24">
        <f t="shared" ref="E400:F400" si="1281">E401+E417</f>
        <v>-904.3</v>
      </c>
      <c r="F400" s="24">
        <f t="shared" si="1281"/>
        <v>118135.54000000001</v>
      </c>
      <c r="G400" s="24">
        <f t="shared" ref="G400:H400" si="1282">G401+G417</f>
        <v>45225.428690000001</v>
      </c>
      <c r="H400" s="24">
        <f t="shared" si="1282"/>
        <v>163360.96869000001</v>
      </c>
      <c r="I400" s="24">
        <f>I401+I417</f>
        <v>29414.739999999998</v>
      </c>
      <c r="J400" s="24">
        <f t="shared" ref="J400" si="1283">J401+J417</f>
        <v>0</v>
      </c>
      <c r="K400" s="24">
        <f t="shared" ref="K400:M400" si="1284">K401+K417</f>
        <v>29414.739999999998</v>
      </c>
      <c r="L400" s="24">
        <f t="shared" si="1284"/>
        <v>0</v>
      </c>
      <c r="M400" s="24">
        <f t="shared" si="1284"/>
        <v>29414.739999999998</v>
      </c>
      <c r="N400" s="24">
        <f>N401+N417</f>
        <v>20414.739999999998</v>
      </c>
      <c r="O400" s="24">
        <f t="shared" ref="O400" si="1285">O401+O417</f>
        <v>0</v>
      </c>
      <c r="P400" s="24">
        <f t="shared" ref="P400:R400" si="1286">P401+P417</f>
        <v>20414.739999999998</v>
      </c>
      <c r="Q400" s="24">
        <f t="shared" si="1286"/>
        <v>0</v>
      </c>
      <c r="R400" s="24">
        <f t="shared" si="1286"/>
        <v>20414.739999999998</v>
      </c>
    </row>
    <row r="401" spans="1:19" ht="24" customHeight="1" outlineLevel="4" x14ac:dyDescent="0.2">
      <c r="A401" s="22" t="s">
        <v>171</v>
      </c>
      <c r="B401" s="22"/>
      <c r="C401" s="23" t="s">
        <v>172</v>
      </c>
      <c r="D401" s="24">
        <f>D402+D406+D409+D413+D415</f>
        <v>47121.24</v>
      </c>
      <c r="E401" s="24">
        <f t="shared" ref="E401:F401" si="1287">E402+E406+E409+E413+E415</f>
        <v>-904.3</v>
      </c>
      <c r="F401" s="24">
        <f t="shared" si="1287"/>
        <v>46216.94</v>
      </c>
      <c r="G401" s="24">
        <f t="shared" ref="G401:H401" si="1288">G402+G406+G409+G413+G415</f>
        <v>45225.428690000001</v>
      </c>
      <c r="H401" s="24">
        <f t="shared" si="1288"/>
        <v>91442.368690000003</v>
      </c>
      <c r="I401" s="24">
        <f>I402+I406+I409+I413+I415</f>
        <v>29414.739999999998</v>
      </c>
      <c r="J401" s="24">
        <f t="shared" ref="J401" si="1289">J402+J406+J409+J413+J415</f>
        <v>0</v>
      </c>
      <c r="K401" s="24">
        <f t="shared" ref="K401:M401" si="1290">K402+K406+K409+K413+K415</f>
        <v>29414.739999999998</v>
      </c>
      <c r="L401" s="24">
        <f t="shared" si="1290"/>
        <v>0</v>
      </c>
      <c r="M401" s="24">
        <f t="shared" si="1290"/>
        <v>29414.739999999998</v>
      </c>
      <c r="N401" s="24">
        <f>N402+N406+N409+N413+N415</f>
        <v>20414.739999999998</v>
      </c>
      <c r="O401" s="24">
        <f t="shared" ref="O401" si="1291">O402+O406+O409+O413+O415</f>
        <v>0</v>
      </c>
      <c r="P401" s="24">
        <f t="shared" ref="P401:R401" si="1292">P402+P406+P409+P413+P415</f>
        <v>20414.739999999998</v>
      </c>
      <c r="Q401" s="24">
        <f t="shared" si="1292"/>
        <v>0</v>
      </c>
      <c r="R401" s="24">
        <f t="shared" si="1292"/>
        <v>20414.739999999998</v>
      </c>
    </row>
    <row r="402" spans="1:19" ht="31.5" outlineLevel="5" x14ac:dyDescent="0.2">
      <c r="A402" s="22" t="s">
        <v>173</v>
      </c>
      <c r="B402" s="22"/>
      <c r="C402" s="23" t="s">
        <v>174</v>
      </c>
      <c r="D402" s="24">
        <f>D405+D403</f>
        <v>3187.1</v>
      </c>
      <c r="E402" s="24">
        <f t="shared" ref="E402" si="1293">E405+E403</f>
        <v>0</v>
      </c>
      <c r="F402" s="24">
        <f>F405+F403+F404</f>
        <v>3187.1</v>
      </c>
      <c r="G402" s="24">
        <f t="shared" ref="G402:R402" si="1294">G405+G403+G404</f>
        <v>337.96845999999999</v>
      </c>
      <c r="H402" s="24">
        <f t="shared" si="1294"/>
        <v>3525.06846</v>
      </c>
      <c r="I402" s="24">
        <f t="shared" si="1294"/>
        <v>3187.1</v>
      </c>
      <c r="J402" s="24">
        <f t="shared" si="1294"/>
        <v>0</v>
      </c>
      <c r="K402" s="24">
        <f t="shared" si="1294"/>
        <v>3187.1</v>
      </c>
      <c r="L402" s="24">
        <f t="shared" si="1294"/>
        <v>0</v>
      </c>
      <c r="M402" s="24">
        <f t="shared" si="1294"/>
        <v>3187.1</v>
      </c>
      <c r="N402" s="24">
        <f t="shared" si="1294"/>
        <v>3187.1</v>
      </c>
      <c r="O402" s="24">
        <f t="shared" si="1294"/>
        <v>0</v>
      </c>
      <c r="P402" s="24">
        <f t="shared" si="1294"/>
        <v>3187.1</v>
      </c>
      <c r="Q402" s="24">
        <f t="shared" si="1294"/>
        <v>0</v>
      </c>
      <c r="R402" s="24">
        <f t="shared" si="1294"/>
        <v>3187.1</v>
      </c>
    </row>
    <row r="403" spans="1:19" ht="31.5" hidden="1" outlineLevel="5" x14ac:dyDescent="0.2">
      <c r="A403" s="26" t="s">
        <v>173</v>
      </c>
      <c r="B403" s="26" t="s">
        <v>7</v>
      </c>
      <c r="C403" s="27" t="s">
        <v>8</v>
      </c>
      <c r="D403" s="28">
        <v>300</v>
      </c>
      <c r="E403" s="28"/>
      <c r="F403" s="28">
        <f>SUM(D403:E403)</f>
        <v>300</v>
      </c>
      <c r="G403" s="28">
        <v>-300</v>
      </c>
      <c r="H403" s="28">
        <f t="shared" ref="H403:H404" si="1295">SUM(F403:G403)</f>
        <v>0</v>
      </c>
      <c r="I403" s="28">
        <v>300</v>
      </c>
      <c r="J403" s="28"/>
      <c r="K403" s="28">
        <f>SUM(I403:J403)</f>
        <v>300</v>
      </c>
      <c r="L403" s="28"/>
      <c r="M403" s="28">
        <f t="shared" ref="M403" si="1296">SUM(K403:L403)</f>
        <v>300</v>
      </c>
      <c r="N403" s="28">
        <v>300</v>
      </c>
      <c r="O403" s="28"/>
      <c r="P403" s="28">
        <f>SUM(N403:O403)</f>
        <v>300</v>
      </c>
      <c r="Q403" s="28"/>
      <c r="R403" s="28">
        <f t="shared" ref="R403" si="1297">SUM(P403:Q403)</f>
        <v>300</v>
      </c>
    </row>
    <row r="404" spans="1:19" ht="31.5" outlineLevel="5" x14ac:dyDescent="0.2">
      <c r="A404" s="26" t="s">
        <v>173</v>
      </c>
      <c r="B404" s="26" t="s">
        <v>65</v>
      </c>
      <c r="C404" s="27" t="s">
        <v>66</v>
      </c>
      <c r="D404" s="28"/>
      <c r="E404" s="28"/>
      <c r="F404" s="28"/>
      <c r="G404" s="28">
        <v>302.87729999999999</v>
      </c>
      <c r="H404" s="28">
        <f t="shared" si="1295"/>
        <v>302.87729999999999</v>
      </c>
      <c r="I404" s="28"/>
      <c r="J404" s="28"/>
      <c r="K404" s="28"/>
      <c r="L404" s="28"/>
      <c r="M404" s="28"/>
      <c r="N404" s="28"/>
      <c r="O404" s="28"/>
      <c r="P404" s="28"/>
      <c r="Q404" s="28"/>
      <c r="R404" s="28"/>
    </row>
    <row r="405" spans="1:19" ht="18" customHeight="1" outlineLevel="7" x14ac:dyDescent="0.2">
      <c r="A405" s="26" t="s">
        <v>173</v>
      </c>
      <c r="B405" s="26" t="s">
        <v>15</v>
      </c>
      <c r="C405" s="27" t="s">
        <v>16</v>
      </c>
      <c r="D405" s="31">
        <v>2887.1</v>
      </c>
      <c r="E405" s="28"/>
      <c r="F405" s="28">
        <f>SUM(D405:E405)</f>
        <v>2887.1</v>
      </c>
      <c r="G405" s="28">
        <v>335.09116</v>
      </c>
      <c r="H405" s="28">
        <f t="shared" ref="H405" si="1298">SUM(F405:G405)</f>
        <v>3222.1911599999999</v>
      </c>
      <c r="I405" s="31">
        <v>2887.1</v>
      </c>
      <c r="J405" s="28"/>
      <c r="K405" s="28">
        <f>SUM(I405:J405)</f>
        <v>2887.1</v>
      </c>
      <c r="L405" s="28"/>
      <c r="M405" s="28">
        <f t="shared" ref="M405" si="1299">SUM(K405:L405)</f>
        <v>2887.1</v>
      </c>
      <c r="N405" s="31">
        <v>2887.1</v>
      </c>
      <c r="O405" s="28"/>
      <c r="P405" s="28">
        <f>SUM(N405:O405)</f>
        <v>2887.1</v>
      </c>
      <c r="Q405" s="28"/>
      <c r="R405" s="28">
        <f t="shared" ref="R405" si="1300">SUM(P405:Q405)</f>
        <v>2887.1</v>
      </c>
    </row>
    <row r="406" spans="1:19" ht="15.75" outlineLevel="5" x14ac:dyDescent="0.2">
      <c r="A406" s="22" t="s">
        <v>175</v>
      </c>
      <c r="B406" s="22"/>
      <c r="C406" s="23" t="s">
        <v>436</v>
      </c>
      <c r="D406" s="24">
        <f>D407+D408</f>
        <v>23727.64</v>
      </c>
      <c r="E406" s="24">
        <f t="shared" ref="E406:F406" si="1301">E407+E408</f>
        <v>0</v>
      </c>
      <c r="F406" s="24">
        <f t="shared" si="1301"/>
        <v>23727.64</v>
      </c>
      <c r="G406" s="24">
        <f t="shared" ref="G406:H406" si="1302">G407+G408</f>
        <v>6681.9504200000001</v>
      </c>
      <c r="H406" s="24">
        <f t="shared" si="1302"/>
        <v>30409.59042</v>
      </c>
      <c r="I406" s="24">
        <f>I407+I408</f>
        <v>24727.64</v>
      </c>
      <c r="J406" s="24">
        <f t="shared" ref="J406" si="1303">J407+J408</f>
        <v>0</v>
      </c>
      <c r="K406" s="24">
        <f t="shared" ref="K406:M406" si="1304">K407+K408</f>
        <v>24727.64</v>
      </c>
      <c r="L406" s="24">
        <f t="shared" si="1304"/>
        <v>0</v>
      </c>
      <c r="M406" s="24">
        <f t="shared" si="1304"/>
        <v>24727.64</v>
      </c>
      <c r="N406" s="24">
        <f>N407+N408</f>
        <v>15727.64</v>
      </c>
      <c r="O406" s="24">
        <f t="shared" ref="O406" si="1305">O407+O408</f>
        <v>0</v>
      </c>
      <c r="P406" s="24">
        <f t="shared" ref="P406:R406" si="1306">P407+P408</f>
        <v>15727.64</v>
      </c>
      <c r="Q406" s="24">
        <f t="shared" si="1306"/>
        <v>0</v>
      </c>
      <c r="R406" s="24">
        <f t="shared" si="1306"/>
        <v>15727.64</v>
      </c>
    </row>
    <row r="407" spans="1:19" ht="31.5" outlineLevel="7" x14ac:dyDescent="0.2">
      <c r="A407" s="26" t="s">
        <v>175</v>
      </c>
      <c r="B407" s="26" t="s">
        <v>7</v>
      </c>
      <c r="C407" s="27" t="s">
        <v>8</v>
      </c>
      <c r="D407" s="31">
        <f>1550+11244.1</f>
        <v>12794.1</v>
      </c>
      <c r="E407" s="28"/>
      <c r="F407" s="28">
        <f>SUM(D407:E407)</f>
        <v>12794.1</v>
      </c>
      <c r="G407" s="28">
        <v>43.296210000000002</v>
      </c>
      <c r="H407" s="28">
        <f t="shared" ref="H407" si="1307">SUM(F407:G407)</f>
        <v>12837.396210000001</v>
      </c>
      <c r="I407" s="31">
        <f t="shared" ref="I407:N407" si="1308">1550+11244.1</f>
        <v>12794.1</v>
      </c>
      <c r="J407" s="28"/>
      <c r="K407" s="28">
        <f>SUM(I407:J407)</f>
        <v>12794.1</v>
      </c>
      <c r="L407" s="28"/>
      <c r="M407" s="28">
        <f t="shared" ref="M407:M408" si="1309">SUM(K407:L407)</f>
        <v>12794.1</v>
      </c>
      <c r="N407" s="31">
        <f t="shared" si="1308"/>
        <v>12794.1</v>
      </c>
      <c r="O407" s="28"/>
      <c r="P407" s="28">
        <f>SUM(N407:O407)</f>
        <v>12794.1</v>
      </c>
      <c r="Q407" s="28"/>
      <c r="R407" s="28">
        <f t="shared" ref="R407:R408" si="1310">SUM(P407:Q407)</f>
        <v>12794.1</v>
      </c>
    </row>
    <row r="408" spans="1:19" ht="31.5" outlineLevel="7" x14ac:dyDescent="0.2">
      <c r="A408" s="26" t="s">
        <v>175</v>
      </c>
      <c r="B408" s="26" t="s">
        <v>65</v>
      </c>
      <c r="C408" s="27" t="s">
        <v>66</v>
      </c>
      <c r="D408" s="31">
        <v>10933.54</v>
      </c>
      <c r="E408" s="28"/>
      <c r="F408" s="28">
        <f>SUM(D408:E408)</f>
        <v>10933.54</v>
      </c>
      <c r="G408" s="28">
        <v>6638.6542099999997</v>
      </c>
      <c r="H408" s="28">
        <f t="shared" ref="H408" si="1311">SUM(F408:G408)</f>
        <v>17572.194210000001</v>
      </c>
      <c r="I408" s="31">
        <v>11933.54</v>
      </c>
      <c r="J408" s="28"/>
      <c r="K408" s="28">
        <f>SUM(I408:J408)</f>
        <v>11933.54</v>
      </c>
      <c r="L408" s="28"/>
      <c r="M408" s="28">
        <f t="shared" si="1309"/>
        <v>11933.54</v>
      </c>
      <c r="N408" s="31">
        <v>2933.54</v>
      </c>
      <c r="O408" s="28"/>
      <c r="P408" s="28">
        <f>SUM(N408:O408)</f>
        <v>2933.54</v>
      </c>
      <c r="Q408" s="28"/>
      <c r="R408" s="28">
        <f t="shared" si="1310"/>
        <v>2933.54</v>
      </c>
    </row>
    <row r="409" spans="1:19" ht="31.5" outlineLevel="5" x14ac:dyDescent="0.2">
      <c r="A409" s="22" t="s">
        <v>176</v>
      </c>
      <c r="B409" s="22"/>
      <c r="C409" s="23" t="s">
        <v>441</v>
      </c>
      <c r="D409" s="24">
        <f>D410</f>
        <v>1500</v>
      </c>
      <c r="E409" s="24">
        <f t="shared" ref="E409" si="1312">E410</f>
        <v>0</v>
      </c>
      <c r="F409" s="24">
        <f>F410+F411+F412</f>
        <v>1500</v>
      </c>
      <c r="G409" s="24">
        <f t="shared" ref="G409:R409" si="1313">G410+G411+G412</f>
        <v>38205.509810000003</v>
      </c>
      <c r="H409" s="24">
        <f t="shared" si="1313"/>
        <v>39705.509810000003</v>
      </c>
      <c r="I409" s="24">
        <f t="shared" si="1313"/>
        <v>1500</v>
      </c>
      <c r="J409" s="24">
        <f t="shared" si="1313"/>
        <v>0</v>
      </c>
      <c r="K409" s="24">
        <f t="shared" si="1313"/>
        <v>1500</v>
      </c>
      <c r="L409" s="24">
        <f t="shared" si="1313"/>
        <v>0</v>
      </c>
      <c r="M409" s="24">
        <f t="shared" si="1313"/>
        <v>1500</v>
      </c>
      <c r="N409" s="24">
        <f t="shared" si="1313"/>
        <v>1500</v>
      </c>
      <c r="O409" s="24">
        <f t="shared" si="1313"/>
        <v>0</v>
      </c>
      <c r="P409" s="24">
        <f t="shared" si="1313"/>
        <v>1500</v>
      </c>
      <c r="Q409" s="24">
        <f t="shared" si="1313"/>
        <v>0</v>
      </c>
      <c r="R409" s="24">
        <f t="shared" si="1313"/>
        <v>1500</v>
      </c>
    </row>
    <row r="410" spans="1:19" ht="31.5" outlineLevel="7" x14ac:dyDescent="0.2">
      <c r="A410" s="26" t="s">
        <v>176</v>
      </c>
      <c r="B410" s="26" t="s">
        <v>7</v>
      </c>
      <c r="C410" s="27" t="s">
        <v>8</v>
      </c>
      <c r="D410" s="31">
        <v>1500</v>
      </c>
      <c r="E410" s="28"/>
      <c r="F410" s="28">
        <f>SUM(D410:E410)</f>
        <v>1500</v>
      </c>
      <c r="G410" s="28">
        <v>-35</v>
      </c>
      <c r="H410" s="28">
        <f t="shared" ref="H410:H412" si="1314">SUM(F410:G410)</f>
        <v>1465</v>
      </c>
      <c r="I410" s="31">
        <v>1500</v>
      </c>
      <c r="J410" s="28"/>
      <c r="K410" s="28">
        <f>SUM(I410:J410)</f>
        <v>1500</v>
      </c>
      <c r="L410" s="28"/>
      <c r="M410" s="28">
        <f t="shared" ref="M410" si="1315">SUM(K410:L410)</f>
        <v>1500</v>
      </c>
      <c r="N410" s="31">
        <v>1500</v>
      </c>
      <c r="O410" s="28"/>
      <c r="P410" s="28">
        <f>SUM(N410:O410)</f>
        <v>1500</v>
      </c>
      <c r="Q410" s="28"/>
      <c r="R410" s="28">
        <f t="shared" ref="R410" si="1316">SUM(P410:Q410)</f>
        <v>1500</v>
      </c>
    </row>
    <row r="411" spans="1:19" ht="31.5" outlineLevel="7" x14ac:dyDescent="0.2">
      <c r="A411" s="26" t="s">
        <v>176</v>
      </c>
      <c r="B411" s="34" t="s">
        <v>109</v>
      </c>
      <c r="C411" s="35" t="s">
        <v>110</v>
      </c>
      <c r="D411" s="31"/>
      <c r="E411" s="28"/>
      <c r="F411" s="28"/>
      <c r="G411" s="28">
        <f>42067.20221-3861.6924</f>
        <v>38205.509810000003</v>
      </c>
      <c r="H411" s="28">
        <f t="shared" si="1314"/>
        <v>38205.509810000003</v>
      </c>
      <c r="I411" s="31"/>
      <c r="J411" s="28"/>
      <c r="K411" s="28"/>
      <c r="L411" s="28"/>
      <c r="M411" s="28"/>
      <c r="N411" s="31"/>
      <c r="O411" s="28"/>
      <c r="P411" s="28"/>
      <c r="Q411" s="28"/>
      <c r="R411" s="28"/>
    </row>
    <row r="412" spans="1:19" ht="31.5" outlineLevel="7" x14ac:dyDescent="0.2">
      <c r="A412" s="26" t="s">
        <v>176</v>
      </c>
      <c r="B412" s="34" t="s">
        <v>65</v>
      </c>
      <c r="C412" s="35" t="s">
        <v>66</v>
      </c>
      <c r="D412" s="31"/>
      <c r="E412" s="28"/>
      <c r="F412" s="28"/>
      <c r="G412" s="28">
        <v>35</v>
      </c>
      <c r="H412" s="28">
        <f t="shared" si="1314"/>
        <v>35</v>
      </c>
      <c r="I412" s="31"/>
      <c r="J412" s="28"/>
      <c r="K412" s="28"/>
      <c r="L412" s="28"/>
      <c r="M412" s="28"/>
      <c r="N412" s="31"/>
      <c r="O412" s="28"/>
      <c r="P412" s="28"/>
      <c r="Q412" s="28"/>
      <c r="R412" s="28"/>
    </row>
    <row r="413" spans="1:19" ht="31.5" hidden="1" outlineLevel="7" x14ac:dyDescent="0.2">
      <c r="A413" s="32" t="s">
        <v>458</v>
      </c>
      <c r="B413" s="32"/>
      <c r="C413" s="33" t="s">
        <v>575</v>
      </c>
      <c r="D413" s="30">
        <f t="shared" ref="D413:H413" si="1317">D414</f>
        <v>2141</v>
      </c>
      <c r="E413" s="30">
        <f t="shared" si="1317"/>
        <v>0</v>
      </c>
      <c r="F413" s="30">
        <f t="shared" si="1317"/>
        <v>2141</v>
      </c>
      <c r="G413" s="30">
        <f t="shared" si="1317"/>
        <v>0</v>
      </c>
      <c r="H413" s="30">
        <f t="shared" si="1317"/>
        <v>2141</v>
      </c>
      <c r="I413" s="30"/>
      <c r="J413" s="30">
        <f t="shared" ref="J413:M413" si="1318">J414</f>
        <v>0</v>
      </c>
      <c r="K413" s="30">
        <f t="shared" si="1318"/>
        <v>0</v>
      </c>
      <c r="L413" s="30">
        <f t="shared" si="1318"/>
        <v>0</v>
      </c>
      <c r="M413" s="30">
        <f t="shared" si="1318"/>
        <v>0</v>
      </c>
      <c r="N413" s="30"/>
      <c r="O413" s="30">
        <f t="shared" ref="O413:R413" si="1319">O414</f>
        <v>0</v>
      </c>
      <c r="P413" s="30">
        <f t="shared" si="1319"/>
        <v>0</v>
      </c>
      <c r="Q413" s="30">
        <f t="shared" si="1319"/>
        <v>0</v>
      </c>
      <c r="R413" s="30">
        <f t="shared" si="1319"/>
        <v>0</v>
      </c>
    </row>
    <row r="414" spans="1:19" ht="31.5" hidden="1" outlineLevel="7" x14ac:dyDescent="0.2">
      <c r="A414" s="34" t="s">
        <v>458</v>
      </c>
      <c r="B414" s="34" t="s">
        <v>65</v>
      </c>
      <c r="C414" s="35" t="s">
        <v>66</v>
      </c>
      <c r="D414" s="31">
        <v>2141</v>
      </c>
      <c r="E414" s="28"/>
      <c r="F414" s="28">
        <f>SUM(D414:E414)</f>
        <v>2141</v>
      </c>
      <c r="G414" s="28"/>
      <c r="H414" s="28">
        <f t="shared" ref="H414" si="1320">SUM(F414:G414)</f>
        <v>2141</v>
      </c>
      <c r="I414" s="51"/>
      <c r="J414" s="28"/>
      <c r="K414" s="28">
        <f>SUM(I414:J414)</f>
        <v>0</v>
      </c>
      <c r="L414" s="28"/>
      <c r="M414" s="28">
        <f t="shared" ref="M414" si="1321">SUM(K414:L414)</f>
        <v>0</v>
      </c>
      <c r="N414" s="51"/>
      <c r="O414" s="28"/>
      <c r="P414" s="28">
        <f>SUM(N414:O414)</f>
        <v>0</v>
      </c>
      <c r="Q414" s="28"/>
      <c r="R414" s="28">
        <f t="shared" ref="R414" si="1322">SUM(P414:Q414)</f>
        <v>0</v>
      </c>
    </row>
    <row r="415" spans="1:19" ht="78.75" hidden="1" outlineLevel="7" x14ac:dyDescent="0.2">
      <c r="A415" s="32" t="s">
        <v>755</v>
      </c>
      <c r="B415" s="32"/>
      <c r="C415" s="37" t="s">
        <v>756</v>
      </c>
      <c r="D415" s="30">
        <f t="shared" ref="D415:H415" si="1323">D416</f>
        <v>16565.5</v>
      </c>
      <c r="E415" s="30">
        <f t="shared" si="1323"/>
        <v>-904.3</v>
      </c>
      <c r="F415" s="30">
        <f t="shared" si="1323"/>
        <v>15661.2</v>
      </c>
      <c r="G415" s="30">
        <f t="shared" si="1323"/>
        <v>0</v>
      </c>
      <c r="H415" s="30">
        <f t="shared" si="1323"/>
        <v>15661.2</v>
      </c>
      <c r="I415" s="30"/>
      <c r="J415" s="30">
        <f t="shared" ref="J415:M415" si="1324">J416</f>
        <v>0</v>
      </c>
      <c r="K415" s="30">
        <f t="shared" si="1324"/>
        <v>0</v>
      </c>
      <c r="L415" s="30">
        <f t="shared" si="1324"/>
        <v>0</v>
      </c>
      <c r="M415" s="30">
        <f t="shared" si="1324"/>
        <v>0</v>
      </c>
      <c r="N415" s="30"/>
      <c r="O415" s="30">
        <f t="shared" ref="O415:R415" si="1325">O416</f>
        <v>0</v>
      </c>
      <c r="P415" s="30">
        <f t="shared" si="1325"/>
        <v>0</v>
      </c>
      <c r="Q415" s="30">
        <f t="shared" si="1325"/>
        <v>0</v>
      </c>
      <c r="R415" s="30">
        <f t="shared" si="1325"/>
        <v>0</v>
      </c>
      <c r="S415" s="177"/>
    </row>
    <row r="416" spans="1:19" ht="31.5" hidden="1" outlineLevel="7" x14ac:dyDescent="0.2">
      <c r="A416" s="34" t="s">
        <v>755</v>
      </c>
      <c r="B416" s="34" t="s">
        <v>109</v>
      </c>
      <c r="C416" s="35" t="s">
        <v>110</v>
      </c>
      <c r="D416" s="31">
        <v>16565.5</v>
      </c>
      <c r="E416" s="28">
        <v>-904.3</v>
      </c>
      <c r="F416" s="28">
        <f>SUM(D416:E416)</f>
        <v>15661.2</v>
      </c>
      <c r="G416" s="28"/>
      <c r="H416" s="28">
        <f t="shared" ref="H416" si="1326">SUM(F416:G416)</f>
        <v>15661.2</v>
      </c>
      <c r="I416" s="31"/>
      <c r="J416" s="28"/>
      <c r="K416" s="28">
        <f>SUM(I416:J416)</f>
        <v>0</v>
      </c>
      <c r="L416" s="28"/>
      <c r="M416" s="28">
        <f t="shared" ref="M416" si="1327">SUM(K416:L416)</f>
        <v>0</v>
      </c>
      <c r="N416" s="31"/>
      <c r="O416" s="28"/>
      <c r="P416" s="28">
        <f>SUM(N416:O416)</f>
        <v>0</v>
      </c>
      <c r="Q416" s="28"/>
      <c r="R416" s="28">
        <f t="shared" ref="R416" si="1328">SUM(P416:Q416)</f>
        <v>0</v>
      </c>
      <c r="S416" s="178"/>
    </row>
    <row r="417" spans="1:18" ht="35.25" hidden="1" customHeight="1" outlineLevel="4" x14ac:dyDescent="0.2">
      <c r="A417" s="22" t="s">
        <v>177</v>
      </c>
      <c r="B417" s="22"/>
      <c r="C417" s="23" t="s">
        <v>178</v>
      </c>
      <c r="D417" s="24">
        <f>D418+D420</f>
        <v>71918.600000000006</v>
      </c>
      <c r="E417" s="24">
        <f t="shared" ref="E417:F417" si="1329">E418+E420</f>
        <v>0</v>
      </c>
      <c r="F417" s="24">
        <f t="shared" si="1329"/>
        <v>71918.600000000006</v>
      </c>
      <c r="G417" s="24">
        <f t="shared" ref="G417:H417" si="1330">G418+G420</f>
        <v>0</v>
      </c>
      <c r="H417" s="24">
        <f t="shared" si="1330"/>
        <v>71918.600000000006</v>
      </c>
      <c r="I417" s="24"/>
      <c r="J417" s="24">
        <f t="shared" ref="J417" si="1331">J418+J420</f>
        <v>0</v>
      </c>
      <c r="K417" s="24">
        <f t="shared" ref="K417:M417" si="1332">K418+K420</f>
        <v>0</v>
      </c>
      <c r="L417" s="24">
        <f t="shared" si="1332"/>
        <v>0</v>
      </c>
      <c r="M417" s="24">
        <f t="shared" si="1332"/>
        <v>0</v>
      </c>
      <c r="N417" s="24"/>
      <c r="O417" s="24">
        <f t="shared" ref="O417" si="1333">O418+O420</f>
        <v>0</v>
      </c>
      <c r="P417" s="24">
        <f t="shared" ref="P417:R417" si="1334">P418+P420</f>
        <v>0</v>
      </c>
      <c r="Q417" s="24">
        <f t="shared" si="1334"/>
        <v>0</v>
      </c>
      <c r="R417" s="24">
        <f t="shared" si="1334"/>
        <v>0</v>
      </c>
    </row>
    <row r="418" spans="1:18" ht="31.5" hidden="1" outlineLevel="5" x14ac:dyDescent="0.2">
      <c r="A418" s="22" t="s">
        <v>179</v>
      </c>
      <c r="B418" s="22"/>
      <c r="C418" s="23" t="s">
        <v>180</v>
      </c>
      <c r="D418" s="24">
        <f t="shared" ref="D418:H418" si="1335">D419</f>
        <v>49283.3</v>
      </c>
      <c r="E418" s="24">
        <f t="shared" si="1335"/>
        <v>0</v>
      </c>
      <c r="F418" s="24">
        <f t="shared" si="1335"/>
        <v>49283.3</v>
      </c>
      <c r="G418" s="24">
        <f t="shared" si="1335"/>
        <v>0</v>
      </c>
      <c r="H418" s="24">
        <f t="shared" si="1335"/>
        <v>49283.3</v>
      </c>
      <c r="I418" s="24"/>
      <c r="J418" s="24">
        <f t="shared" ref="J418:M418" si="1336">J419</f>
        <v>0</v>
      </c>
      <c r="K418" s="24">
        <f t="shared" si="1336"/>
        <v>0</v>
      </c>
      <c r="L418" s="24">
        <f t="shared" si="1336"/>
        <v>0</v>
      </c>
      <c r="M418" s="24">
        <f t="shared" si="1336"/>
        <v>0</v>
      </c>
      <c r="N418" s="24"/>
      <c r="O418" s="24">
        <f t="shared" ref="O418:R418" si="1337">O419</f>
        <v>0</v>
      </c>
      <c r="P418" s="24">
        <f t="shared" si="1337"/>
        <v>0</v>
      </c>
      <c r="Q418" s="24">
        <f t="shared" si="1337"/>
        <v>0</v>
      </c>
      <c r="R418" s="24">
        <f t="shared" si="1337"/>
        <v>0</v>
      </c>
    </row>
    <row r="419" spans="1:18" ht="31.5" hidden="1" outlineLevel="7" x14ac:dyDescent="0.2">
      <c r="A419" s="26" t="s">
        <v>179</v>
      </c>
      <c r="B419" s="26" t="s">
        <v>109</v>
      </c>
      <c r="C419" s="27" t="s">
        <v>110</v>
      </c>
      <c r="D419" s="28">
        <v>49283.3</v>
      </c>
      <c r="E419" s="28"/>
      <c r="F419" s="28">
        <f>SUM(D419:E419)</f>
        <v>49283.3</v>
      </c>
      <c r="G419" s="28"/>
      <c r="H419" s="28">
        <f t="shared" ref="H419" si="1338">SUM(F419:G419)</f>
        <v>49283.3</v>
      </c>
      <c r="I419" s="28"/>
      <c r="J419" s="28"/>
      <c r="K419" s="28">
        <f>SUM(I419:J419)</f>
        <v>0</v>
      </c>
      <c r="L419" s="28"/>
      <c r="M419" s="28">
        <f t="shared" ref="M419" si="1339">SUM(K419:L419)</f>
        <v>0</v>
      </c>
      <c r="N419" s="28"/>
      <c r="O419" s="28"/>
      <c r="P419" s="28">
        <f>SUM(N419:O419)</f>
        <v>0</v>
      </c>
      <c r="Q419" s="28"/>
      <c r="R419" s="28">
        <f t="shared" ref="R419" si="1340">SUM(P419:Q419)</f>
        <v>0</v>
      </c>
    </row>
    <row r="420" spans="1:18" ht="31.5" hidden="1" outlineLevel="5" x14ac:dyDescent="0.2">
      <c r="A420" s="22" t="s">
        <v>181</v>
      </c>
      <c r="B420" s="22"/>
      <c r="C420" s="23" t="s">
        <v>182</v>
      </c>
      <c r="D420" s="24">
        <f t="shared" ref="D420:H420" si="1341">D421</f>
        <v>22635.3</v>
      </c>
      <c r="E420" s="24">
        <f t="shared" si="1341"/>
        <v>0</v>
      </c>
      <c r="F420" s="24">
        <f t="shared" si="1341"/>
        <v>22635.3</v>
      </c>
      <c r="G420" s="24">
        <f t="shared" si="1341"/>
        <v>0</v>
      </c>
      <c r="H420" s="24">
        <f t="shared" si="1341"/>
        <v>22635.3</v>
      </c>
      <c r="I420" s="24"/>
      <c r="J420" s="24">
        <f t="shared" ref="J420:M420" si="1342">J421</f>
        <v>0</v>
      </c>
      <c r="K420" s="24">
        <f t="shared" si="1342"/>
        <v>0</v>
      </c>
      <c r="L420" s="24">
        <f t="shared" si="1342"/>
        <v>0</v>
      </c>
      <c r="M420" s="24">
        <f t="shared" si="1342"/>
        <v>0</v>
      </c>
      <c r="N420" s="24"/>
      <c r="O420" s="24">
        <f t="shared" ref="O420:R420" si="1343">O421</f>
        <v>0</v>
      </c>
      <c r="P420" s="24">
        <f t="shared" si="1343"/>
        <v>0</v>
      </c>
      <c r="Q420" s="24">
        <f t="shared" si="1343"/>
        <v>0</v>
      </c>
      <c r="R420" s="24">
        <f t="shared" si="1343"/>
        <v>0</v>
      </c>
    </row>
    <row r="421" spans="1:18" ht="31.5" hidden="1" outlineLevel="7" x14ac:dyDescent="0.2">
      <c r="A421" s="26" t="s">
        <v>181</v>
      </c>
      <c r="B421" s="26" t="s">
        <v>109</v>
      </c>
      <c r="C421" s="27" t="s">
        <v>110</v>
      </c>
      <c r="D421" s="28">
        <v>22635.3</v>
      </c>
      <c r="E421" s="28"/>
      <c r="F421" s="28">
        <f>SUM(D421:E421)</f>
        <v>22635.3</v>
      </c>
      <c r="G421" s="28"/>
      <c r="H421" s="28">
        <f t="shared" ref="H421" si="1344">SUM(F421:G421)</f>
        <v>22635.3</v>
      </c>
      <c r="I421" s="28"/>
      <c r="J421" s="28"/>
      <c r="K421" s="28">
        <f>SUM(I421:J421)</f>
        <v>0</v>
      </c>
      <c r="L421" s="28"/>
      <c r="M421" s="28">
        <f t="shared" ref="M421" si="1345">SUM(K421:L421)</f>
        <v>0</v>
      </c>
      <c r="N421" s="28"/>
      <c r="O421" s="28"/>
      <c r="P421" s="28">
        <f>SUM(N421:O421)</f>
        <v>0</v>
      </c>
      <c r="Q421" s="28"/>
      <c r="R421" s="28">
        <f t="shared" ref="R421" si="1346">SUM(P421:Q421)</f>
        <v>0</v>
      </c>
    </row>
    <row r="422" spans="1:18" ht="35.25" customHeight="1" outlineLevel="3" collapsed="1" x14ac:dyDescent="0.2">
      <c r="A422" s="22" t="s">
        <v>268</v>
      </c>
      <c r="B422" s="22"/>
      <c r="C422" s="23" t="s">
        <v>269</v>
      </c>
      <c r="D422" s="24">
        <f t="shared" ref="D422:R424" si="1347">D423</f>
        <v>1847.9</v>
      </c>
      <c r="E422" s="24">
        <f t="shared" si="1347"/>
        <v>0</v>
      </c>
      <c r="F422" s="24">
        <f t="shared" si="1347"/>
        <v>1847.9</v>
      </c>
      <c r="G422" s="24">
        <f t="shared" si="1347"/>
        <v>-471.14132000000001</v>
      </c>
      <c r="H422" s="24">
        <f t="shared" si="1347"/>
        <v>1376.7586800000001</v>
      </c>
      <c r="I422" s="24">
        <f t="shared" si="1347"/>
        <v>1847.9</v>
      </c>
      <c r="J422" s="24">
        <f t="shared" si="1347"/>
        <v>0</v>
      </c>
      <c r="K422" s="24">
        <f t="shared" si="1347"/>
        <v>1847.9</v>
      </c>
      <c r="L422" s="24">
        <f t="shared" si="1347"/>
        <v>0</v>
      </c>
      <c r="M422" s="24">
        <f t="shared" si="1347"/>
        <v>1847.9</v>
      </c>
      <c r="N422" s="24">
        <f t="shared" si="1347"/>
        <v>1847.9</v>
      </c>
      <c r="O422" s="24">
        <f t="shared" si="1347"/>
        <v>0</v>
      </c>
      <c r="P422" s="24">
        <f t="shared" si="1347"/>
        <v>1847.9</v>
      </c>
      <c r="Q422" s="24">
        <f t="shared" si="1347"/>
        <v>0</v>
      </c>
      <c r="R422" s="24">
        <f t="shared" si="1347"/>
        <v>1847.9</v>
      </c>
    </row>
    <row r="423" spans="1:18" ht="33.75" customHeight="1" outlineLevel="4" x14ac:dyDescent="0.2">
      <c r="A423" s="22" t="s">
        <v>270</v>
      </c>
      <c r="B423" s="22"/>
      <c r="C423" s="23" t="s">
        <v>271</v>
      </c>
      <c r="D423" s="24">
        <f t="shared" si="1347"/>
        <v>1847.9</v>
      </c>
      <c r="E423" s="24">
        <f t="shared" si="1347"/>
        <v>0</v>
      </c>
      <c r="F423" s="24">
        <f t="shared" si="1347"/>
        <v>1847.9</v>
      </c>
      <c r="G423" s="24">
        <f t="shared" si="1347"/>
        <v>-471.14132000000001</v>
      </c>
      <c r="H423" s="24">
        <f t="shared" si="1347"/>
        <v>1376.7586800000001</v>
      </c>
      <c r="I423" s="24">
        <f t="shared" si="1347"/>
        <v>1847.9</v>
      </c>
      <c r="J423" s="24">
        <f t="shared" si="1347"/>
        <v>0</v>
      </c>
      <c r="K423" s="24">
        <f t="shared" si="1347"/>
        <v>1847.9</v>
      </c>
      <c r="L423" s="24">
        <f t="shared" si="1347"/>
        <v>0</v>
      </c>
      <c r="M423" s="24">
        <f t="shared" si="1347"/>
        <v>1847.9</v>
      </c>
      <c r="N423" s="24">
        <f t="shared" si="1347"/>
        <v>1847.9</v>
      </c>
      <c r="O423" s="24">
        <f t="shared" si="1347"/>
        <v>0</v>
      </c>
      <c r="P423" s="24">
        <f t="shared" si="1347"/>
        <v>1847.9</v>
      </c>
      <c r="Q423" s="24">
        <f t="shared" si="1347"/>
        <v>0</v>
      </c>
      <c r="R423" s="24">
        <f t="shared" si="1347"/>
        <v>1847.9</v>
      </c>
    </row>
    <row r="424" spans="1:18" ht="31.5" outlineLevel="5" x14ac:dyDescent="0.2">
      <c r="A424" s="22" t="s">
        <v>272</v>
      </c>
      <c r="B424" s="22"/>
      <c r="C424" s="23" t="s">
        <v>273</v>
      </c>
      <c r="D424" s="24">
        <f t="shared" si="1347"/>
        <v>1847.9</v>
      </c>
      <c r="E424" s="24">
        <f t="shared" si="1347"/>
        <v>0</v>
      </c>
      <c r="F424" s="24">
        <f t="shared" si="1347"/>
        <v>1847.9</v>
      </c>
      <c r="G424" s="24">
        <f t="shared" si="1347"/>
        <v>-471.14132000000001</v>
      </c>
      <c r="H424" s="24">
        <f t="shared" si="1347"/>
        <v>1376.7586800000001</v>
      </c>
      <c r="I424" s="24">
        <f t="shared" si="1347"/>
        <v>1847.9</v>
      </c>
      <c r="J424" s="24">
        <f t="shared" si="1347"/>
        <v>0</v>
      </c>
      <c r="K424" s="24">
        <f t="shared" si="1347"/>
        <v>1847.9</v>
      </c>
      <c r="L424" s="24">
        <f t="shared" si="1347"/>
        <v>0</v>
      </c>
      <c r="M424" s="24">
        <f t="shared" si="1347"/>
        <v>1847.9</v>
      </c>
      <c r="N424" s="24">
        <f t="shared" si="1347"/>
        <v>1847.9</v>
      </c>
      <c r="O424" s="24">
        <f t="shared" si="1347"/>
        <v>0</v>
      </c>
      <c r="P424" s="24">
        <f t="shared" si="1347"/>
        <v>1847.9</v>
      </c>
      <c r="Q424" s="24">
        <f t="shared" si="1347"/>
        <v>0</v>
      </c>
      <c r="R424" s="24">
        <f t="shared" si="1347"/>
        <v>1847.9</v>
      </c>
    </row>
    <row r="425" spans="1:18" ht="31.5" outlineLevel="7" x14ac:dyDescent="0.2">
      <c r="A425" s="26" t="s">
        <v>272</v>
      </c>
      <c r="B425" s="26" t="s">
        <v>7</v>
      </c>
      <c r="C425" s="27" t="s">
        <v>8</v>
      </c>
      <c r="D425" s="28">
        <v>1847.9</v>
      </c>
      <c r="E425" s="28"/>
      <c r="F425" s="28">
        <f>SUM(D425:E425)</f>
        <v>1847.9</v>
      </c>
      <c r="G425" s="28">
        <v>-471.14132000000001</v>
      </c>
      <c r="H425" s="28">
        <f t="shared" ref="H425" si="1348">SUM(F425:G425)</f>
        <v>1376.7586800000001</v>
      </c>
      <c r="I425" s="28">
        <v>1847.9</v>
      </c>
      <c r="J425" s="28"/>
      <c r="K425" s="28">
        <f>SUM(I425:J425)</f>
        <v>1847.9</v>
      </c>
      <c r="L425" s="28"/>
      <c r="M425" s="28">
        <f t="shared" ref="M425" si="1349">SUM(K425:L425)</f>
        <v>1847.9</v>
      </c>
      <c r="N425" s="28">
        <v>1847.9</v>
      </c>
      <c r="O425" s="28"/>
      <c r="P425" s="28">
        <f>SUM(N425:O425)</f>
        <v>1847.9</v>
      </c>
      <c r="Q425" s="28"/>
      <c r="R425" s="28">
        <f t="shared" ref="R425" si="1350">SUM(P425:Q425)</f>
        <v>1847.9</v>
      </c>
    </row>
    <row r="426" spans="1:18" ht="47.25" outlineLevel="7" x14ac:dyDescent="0.2">
      <c r="A426" s="22" t="s">
        <v>144</v>
      </c>
      <c r="B426" s="22"/>
      <c r="C426" s="23" t="s">
        <v>145</v>
      </c>
      <c r="D426" s="24">
        <f>D427+D434</f>
        <v>254376.70000000004</v>
      </c>
      <c r="E426" s="24">
        <f t="shared" ref="E426:F426" si="1351">E427+E434</f>
        <v>22675.760999999999</v>
      </c>
      <c r="F426" s="24">
        <f t="shared" si="1351"/>
        <v>277052.46100000001</v>
      </c>
      <c r="G426" s="24">
        <f t="shared" ref="G426:H426" si="1352">G427+G434</f>
        <v>8.3339999999999997E-2</v>
      </c>
      <c r="H426" s="24">
        <f t="shared" si="1352"/>
        <v>277052.54434000002</v>
      </c>
      <c r="I426" s="24">
        <f>I427+I434</f>
        <v>252931.00000000003</v>
      </c>
      <c r="J426" s="24">
        <f t="shared" ref="J426" si="1353">J427+J434</f>
        <v>0</v>
      </c>
      <c r="K426" s="24">
        <f t="shared" ref="K426:M426" si="1354">K427+K434</f>
        <v>252931.00000000003</v>
      </c>
      <c r="L426" s="24">
        <f t="shared" si="1354"/>
        <v>0</v>
      </c>
      <c r="M426" s="24">
        <f t="shared" si="1354"/>
        <v>252931.00000000003</v>
      </c>
      <c r="N426" s="24">
        <f>N427+N434</f>
        <v>243494.2</v>
      </c>
      <c r="O426" s="24">
        <f t="shared" ref="O426" si="1355">O427+O434</f>
        <v>0</v>
      </c>
      <c r="P426" s="24">
        <f t="shared" ref="P426:R426" si="1356">P427+P434</f>
        <v>243494.2</v>
      </c>
      <c r="Q426" s="24">
        <f t="shared" si="1356"/>
        <v>0</v>
      </c>
      <c r="R426" s="24">
        <f t="shared" si="1356"/>
        <v>243494.2</v>
      </c>
    </row>
    <row r="427" spans="1:18" ht="31.5" hidden="1" outlineLevel="4" x14ac:dyDescent="0.2">
      <c r="A427" s="22" t="s">
        <v>212</v>
      </c>
      <c r="B427" s="22"/>
      <c r="C427" s="23" t="s">
        <v>35</v>
      </c>
      <c r="D427" s="24">
        <f>D428+D432</f>
        <v>234661.10000000003</v>
      </c>
      <c r="E427" s="24">
        <f t="shared" ref="E427:F427" si="1357">E428+E432</f>
        <v>22675.760999999999</v>
      </c>
      <c r="F427" s="24">
        <f t="shared" si="1357"/>
        <v>257336.86100000003</v>
      </c>
      <c r="G427" s="24">
        <f t="shared" ref="G427:H427" si="1358">G428+G432</f>
        <v>0</v>
      </c>
      <c r="H427" s="24">
        <f t="shared" si="1358"/>
        <v>257336.86100000003</v>
      </c>
      <c r="I427" s="24">
        <f t="shared" ref="I427:N427" si="1359">I428+I432</f>
        <v>235215.40000000002</v>
      </c>
      <c r="J427" s="24">
        <f t="shared" ref="J427" si="1360">J428+J432</f>
        <v>0</v>
      </c>
      <c r="K427" s="24">
        <f t="shared" ref="K427:M427" si="1361">K428+K432</f>
        <v>235215.40000000002</v>
      </c>
      <c r="L427" s="24">
        <f t="shared" si="1361"/>
        <v>0</v>
      </c>
      <c r="M427" s="24">
        <f t="shared" si="1361"/>
        <v>235215.40000000002</v>
      </c>
      <c r="N427" s="24">
        <f t="shared" si="1359"/>
        <v>237662.30000000002</v>
      </c>
      <c r="O427" s="24">
        <f t="shared" ref="O427" si="1362">O428+O432</f>
        <v>0</v>
      </c>
      <c r="P427" s="24">
        <f t="shared" ref="P427:R427" si="1363">P428+P432</f>
        <v>237662.30000000002</v>
      </c>
      <c r="Q427" s="24">
        <f t="shared" si="1363"/>
        <v>0</v>
      </c>
      <c r="R427" s="24">
        <f t="shared" si="1363"/>
        <v>237662.30000000002</v>
      </c>
    </row>
    <row r="428" spans="1:18" ht="15.75" hidden="1" outlineLevel="5" x14ac:dyDescent="0.2">
      <c r="A428" s="22" t="s">
        <v>267</v>
      </c>
      <c r="B428" s="22"/>
      <c r="C428" s="23" t="s">
        <v>37</v>
      </c>
      <c r="D428" s="24">
        <f>D429+D430+D431</f>
        <v>14836.7</v>
      </c>
      <c r="E428" s="24">
        <f t="shared" ref="E428:F428" si="1364">E429+E430+E431</f>
        <v>0</v>
      </c>
      <c r="F428" s="24">
        <f t="shared" si="1364"/>
        <v>14836.7</v>
      </c>
      <c r="G428" s="24">
        <f t="shared" ref="G428:H428" si="1365">G429+G430+G431</f>
        <v>0</v>
      </c>
      <c r="H428" s="24">
        <f t="shared" si="1365"/>
        <v>14836.7</v>
      </c>
      <c r="I428" s="24">
        <f t="shared" ref="I428:N428" si="1366">I429+I430+I431</f>
        <v>15391</v>
      </c>
      <c r="J428" s="24">
        <f t="shared" ref="J428" si="1367">J429+J430+J431</f>
        <v>0</v>
      </c>
      <c r="K428" s="24">
        <f t="shared" ref="K428:M428" si="1368">K429+K430+K431</f>
        <v>15391</v>
      </c>
      <c r="L428" s="24">
        <f t="shared" si="1368"/>
        <v>0</v>
      </c>
      <c r="M428" s="24">
        <f t="shared" si="1368"/>
        <v>15391</v>
      </c>
      <c r="N428" s="24">
        <f t="shared" si="1366"/>
        <v>17837.900000000001</v>
      </c>
      <c r="O428" s="24">
        <f t="shared" ref="O428" si="1369">O429+O430+O431</f>
        <v>0</v>
      </c>
      <c r="P428" s="24">
        <f t="shared" ref="P428:R428" si="1370">P429+P430+P431</f>
        <v>17837.900000000001</v>
      </c>
      <c r="Q428" s="24">
        <f t="shared" si="1370"/>
        <v>0</v>
      </c>
      <c r="R428" s="24">
        <f t="shared" si="1370"/>
        <v>17837.900000000001</v>
      </c>
    </row>
    <row r="429" spans="1:18" ht="47.25" hidden="1" outlineLevel="7" x14ac:dyDescent="0.2">
      <c r="A429" s="26" t="s">
        <v>267</v>
      </c>
      <c r="B429" s="26" t="s">
        <v>4</v>
      </c>
      <c r="C429" s="27" t="s">
        <v>5</v>
      </c>
      <c r="D429" s="31">
        <v>13847.6</v>
      </c>
      <c r="E429" s="28"/>
      <c r="F429" s="28">
        <f>SUM(D429:E429)</f>
        <v>13847.6</v>
      </c>
      <c r="G429" s="28"/>
      <c r="H429" s="28">
        <f t="shared" ref="H429" si="1371">SUM(F429:G429)</f>
        <v>13847.6</v>
      </c>
      <c r="I429" s="31">
        <v>14401.9</v>
      </c>
      <c r="J429" s="28"/>
      <c r="K429" s="28">
        <f>SUM(I429:J429)</f>
        <v>14401.9</v>
      </c>
      <c r="L429" s="28"/>
      <c r="M429" s="28">
        <f t="shared" ref="M429" si="1372">SUM(K429:L429)</f>
        <v>14401.9</v>
      </c>
      <c r="N429" s="31">
        <v>16848.8</v>
      </c>
      <c r="O429" s="28"/>
      <c r="P429" s="28">
        <f>SUM(N429:O429)</f>
        <v>16848.8</v>
      </c>
      <c r="Q429" s="28"/>
      <c r="R429" s="28">
        <f t="shared" ref="R429" si="1373">SUM(P429:Q429)</f>
        <v>16848.8</v>
      </c>
    </row>
    <row r="430" spans="1:18" ht="31.5" hidden="1" outlineLevel="7" x14ac:dyDescent="0.2">
      <c r="A430" s="26" t="s">
        <v>267</v>
      </c>
      <c r="B430" s="26" t="s">
        <v>7</v>
      </c>
      <c r="C430" s="27" t="s">
        <v>8</v>
      </c>
      <c r="D430" s="31">
        <v>986.9</v>
      </c>
      <c r="E430" s="28"/>
      <c r="F430" s="28">
        <f>SUM(D430:E430)</f>
        <v>986.9</v>
      </c>
      <c r="G430" s="28"/>
      <c r="H430" s="28">
        <f t="shared" ref="H430" si="1374">SUM(F430:G430)</f>
        <v>986.9</v>
      </c>
      <c r="I430" s="31">
        <v>986.9</v>
      </c>
      <c r="J430" s="28"/>
      <c r="K430" s="28">
        <f>SUM(I430:J430)</f>
        <v>986.9</v>
      </c>
      <c r="L430" s="28"/>
      <c r="M430" s="28">
        <f t="shared" ref="M430:M431" si="1375">SUM(K430:L430)</f>
        <v>986.9</v>
      </c>
      <c r="N430" s="31">
        <v>986.9</v>
      </c>
      <c r="O430" s="28"/>
      <c r="P430" s="28">
        <f>SUM(N430:O430)</f>
        <v>986.9</v>
      </c>
      <c r="Q430" s="28"/>
      <c r="R430" s="28">
        <f t="shared" ref="R430:R431" si="1376">SUM(P430:Q430)</f>
        <v>986.9</v>
      </c>
    </row>
    <row r="431" spans="1:18" ht="15.75" hidden="1" outlineLevel="7" x14ac:dyDescent="0.2">
      <c r="A431" s="26" t="s">
        <v>267</v>
      </c>
      <c r="B431" s="26" t="s">
        <v>15</v>
      </c>
      <c r="C431" s="27" t="s">
        <v>16</v>
      </c>
      <c r="D431" s="31">
        <v>2.2000000000000002</v>
      </c>
      <c r="E431" s="28"/>
      <c r="F431" s="28">
        <f>SUM(D431:E431)</f>
        <v>2.2000000000000002</v>
      </c>
      <c r="G431" s="28"/>
      <c r="H431" s="28">
        <f t="shared" ref="H431" si="1377">SUM(F431:G431)</f>
        <v>2.2000000000000002</v>
      </c>
      <c r="I431" s="31">
        <v>2.2000000000000002</v>
      </c>
      <c r="J431" s="28"/>
      <c r="K431" s="28">
        <f>SUM(I431:J431)</f>
        <v>2.2000000000000002</v>
      </c>
      <c r="L431" s="28"/>
      <c r="M431" s="28">
        <f t="shared" si="1375"/>
        <v>2.2000000000000002</v>
      </c>
      <c r="N431" s="31">
        <v>2.2000000000000002</v>
      </c>
      <c r="O431" s="28"/>
      <c r="P431" s="28">
        <f>SUM(N431:O431)</f>
        <v>2.2000000000000002</v>
      </c>
      <c r="Q431" s="28"/>
      <c r="R431" s="28">
        <f t="shared" si="1376"/>
        <v>2.2000000000000002</v>
      </c>
    </row>
    <row r="432" spans="1:18" ht="31.5" hidden="1" outlineLevel="5" x14ac:dyDescent="0.2">
      <c r="A432" s="22" t="s">
        <v>213</v>
      </c>
      <c r="B432" s="22"/>
      <c r="C432" s="23" t="s">
        <v>214</v>
      </c>
      <c r="D432" s="24">
        <f>D433</f>
        <v>219824.40000000002</v>
      </c>
      <c r="E432" s="24">
        <f t="shared" ref="E432:H432" si="1378">E433</f>
        <v>22675.760999999999</v>
      </c>
      <c r="F432" s="24">
        <f t="shared" si="1378"/>
        <v>242500.16100000002</v>
      </c>
      <c r="G432" s="24">
        <f t="shared" si="1378"/>
        <v>0</v>
      </c>
      <c r="H432" s="24">
        <f t="shared" si="1378"/>
        <v>242500.16100000002</v>
      </c>
      <c r="I432" s="24">
        <f>I433</f>
        <v>219824.40000000002</v>
      </c>
      <c r="J432" s="24">
        <f t="shared" ref="J432" si="1379">J433</f>
        <v>0</v>
      </c>
      <c r="K432" s="24">
        <f t="shared" ref="K432:M432" si="1380">K433</f>
        <v>219824.40000000002</v>
      </c>
      <c r="L432" s="24">
        <f t="shared" si="1380"/>
        <v>0</v>
      </c>
      <c r="M432" s="24">
        <f t="shared" si="1380"/>
        <v>219824.40000000002</v>
      </c>
      <c r="N432" s="24">
        <f>N433</f>
        <v>219824.40000000002</v>
      </c>
      <c r="O432" s="24">
        <f t="shared" ref="O432" si="1381">O433</f>
        <v>0</v>
      </c>
      <c r="P432" s="24">
        <f t="shared" ref="P432:R432" si="1382">P433</f>
        <v>219824.40000000002</v>
      </c>
      <c r="Q432" s="24">
        <f t="shared" si="1382"/>
        <v>0</v>
      </c>
      <c r="R432" s="24">
        <f t="shared" si="1382"/>
        <v>219824.40000000002</v>
      </c>
    </row>
    <row r="433" spans="1:18" ht="31.5" hidden="1" outlineLevel="7" x14ac:dyDescent="0.2">
      <c r="A433" s="26" t="s">
        <v>213</v>
      </c>
      <c r="B433" s="26" t="s">
        <v>65</v>
      </c>
      <c r="C433" s="27" t="s">
        <v>66</v>
      </c>
      <c r="D433" s="28">
        <f>68353.3+27916.3+123554.8</f>
        <v>219824.40000000002</v>
      </c>
      <c r="E433" s="31">
        <f>18653.53+4022.231</f>
        <v>22675.760999999999</v>
      </c>
      <c r="F433" s="28">
        <f>SUM(D433:E433)</f>
        <v>242500.16100000002</v>
      </c>
      <c r="G433" s="28">
        <f>-129-54.465+183.465</f>
        <v>0</v>
      </c>
      <c r="H433" s="28">
        <f t="shared" ref="H433" si="1383">SUM(F433:G433)</f>
        <v>242500.16100000002</v>
      </c>
      <c r="I433" s="28">
        <f>68353.3+27916.3+123554.8</f>
        <v>219824.40000000002</v>
      </c>
      <c r="J433" s="28"/>
      <c r="K433" s="28">
        <f>SUM(I433:J433)</f>
        <v>219824.40000000002</v>
      </c>
      <c r="L433" s="28"/>
      <c r="M433" s="28">
        <f t="shared" ref="M433" si="1384">SUM(K433:L433)</f>
        <v>219824.40000000002</v>
      </c>
      <c r="N433" s="28">
        <f>68353.3+27916.3+123554.8</f>
        <v>219824.40000000002</v>
      </c>
      <c r="O433" s="28"/>
      <c r="P433" s="28">
        <f>SUM(N433:O433)</f>
        <v>219824.40000000002</v>
      </c>
      <c r="Q433" s="28"/>
      <c r="R433" s="28">
        <f t="shared" ref="R433" si="1385">SUM(P433:Q433)</f>
        <v>219824.40000000002</v>
      </c>
    </row>
    <row r="434" spans="1:18" ht="32.25" customHeight="1" outlineLevel="7" x14ac:dyDescent="0.2">
      <c r="A434" s="22" t="s">
        <v>146</v>
      </c>
      <c r="B434" s="22"/>
      <c r="C434" s="23" t="s">
        <v>86</v>
      </c>
      <c r="D434" s="24">
        <f>D435+D438</f>
        <v>19715.599999999999</v>
      </c>
      <c r="E434" s="24">
        <f t="shared" ref="E434:F434" si="1386">E435+E438</f>
        <v>0</v>
      </c>
      <c r="F434" s="24">
        <f t="shared" si="1386"/>
        <v>19715.599999999999</v>
      </c>
      <c r="G434" s="24">
        <f t="shared" ref="G434:H434" si="1387">G435+G438</f>
        <v>8.3339999999999997E-2</v>
      </c>
      <c r="H434" s="24">
        <f t="shared" si="1387"/>
        <v>19715.683340000003</v>
      </c>
      <c r="I434" s="24">
        <f t="shared" ref="I434:N434" si="1388">I435+I438</f>
        <v>17715.599999999999</v>
      </c>
      <c r="J434" s="24">
        <f t="shared" ref="J434" si="1389">J435+J438</f>
        <v>0</v>
      </c>
      <c r="K434" s="24">
        <f t="shared" ref="K434:M434" si="1390">K435+K438</f>
        <v>17715.599999999999</v>
      </c>
      <c r="L434" s="24">
        <f t="shared" si="1390"/>
        <v>0</v>
      </c>
      <c r="M434" s="24">
        <f t="shared" si="1390"/>
        <v>17715.599999999999</v>
      </c>
      <c r="N434" s="24">
        <f t="shared" si="1388"/>
        <v>5831.9</v>
      </c>
      <c r="O434" s="24">
        <f t="shared" ref="O434" si="1391">O435+O438</f>
        <v>0</v>
      </c>
      <c r="P434" s="24">
        <f t="shared" ref="P434:R434" si="1392">P435+P438</f>
        <v>5831.9</v>
      </c>
      <c r="Q434" s="24">
        <f t="shared" si="1392"/>
        <v>0</v>
      </c>
      <c r="R434" s="24">
        <f t="shared" si="1392"/>
        <v>5831.9</v>
      </c>
    </row>
    <row r="435" spans="1:18" ht="31.5" outlineLevel="5" x14ac:dyDescent="0.2">
      <c r="A435" s="22" t="s">
        <v>147</v>
      </c>
      <c r="B435" s="22"/>
      <c r="C435" s="23" t="s">
        <v>148</v>
      </c>
      <c r="D435" s="24">
        <f>D436+D437</f>
        <v>7831.9</v>
      </c>
      <c r="E435" s="24">
        <f t="shared" ref="E435:F435" si="1393">E436+E437</f>
        <v>0</v>
      </c>
      <c r="F435" s="24">
        <f t="shared" si="1393"/>
        <v>7831.9</v>
      </c>
      <c r="G435" s="24">
        <f t="shared" ref="G435:H435" si="1394">G436+G437</f>
        <v>8.3339999999999997E-2</v>
      </c>
      <c r="H435" s="24">
        <f t="shared" si="1394"/>
        <v>7831.9833400000007</v>
      </c>
      <c r="I435" s="24">
        <f t="shared" ref="I435:N435" si="1395">I436+I437</f>
        <v>5831.9</v>
      </c>
      <c r="J435" s="24">
        <f t="shared" ref="J435" si="1396">J436+J437</f>
        <v>0</v>
      </c>
      <c r="K435" s="24">
        <f t="shared" ref="K435:M435" si="1397">K436+K437</f>
        <v>5831.9</v>
      </c>
      <c r="L435" s="24">
        <f t="shared" si="1397"/>
        <v>0</v>
      </c>
      <c r="M435" s="24">
        <f t="shared" si="1397"/>
        <v>5831.9</v>
      </c>
      <c r="N435" s="24">
        <f t="shared" si="1395"/>
        <v>5831.9</v>
      </c>
      <c r="O435" s="24">
        <f t="shared" ref="O435" si="1398">O436+O437</f>
        <v>0</v>
      </c>
      <c r="P435" s="24">
        <f t="shared" ref="P435:R435" si="1399">P436+P437</f>
        <v>5831.9</v>
      </c>
      <c r="Q435" s="24">
        <f t="shared" si="1399"/>
        <v>0</v>
      </c>
      <c r="R435" s="24">
        <f t="shared" si="1399"/>
        <v>5831.9</v>
      </c>
    </row>
    <row r="436" spans="1:18" ht="31.5" outlineLevel="7" x14ac:dyDescent="0.2">
      <c r="A436" s="26" t="s">
        <v>147</v>
      </c>
      <c r="B436" s="26" t="s">
        <v>7</v>
      </c>
      <c r="C436" s="27" t="s">
        <v>8</v>
      </c>
      <c r="D436" s="31">
        <v>6146.3</v>
      </c>
      <c r="E436" s="28"/>
      <c r="F436" s="28">
        <f>SUM(D436:E436)</f>
        <v>6146.3</v>
      </c>
      <c r="G436" s="28">
        <v>8.3339999999999997E-2</v>
      </c>
      <c r="H436" s="28">
        <f t="shared" ref="H436" si="1400">SUM(F436:G436)</f>
        <v>6146.3833400000003</v>
      </c>
      <c r="I436" s="28">
        <v>4146.3</v>
      </c>
      <c r="J436" s="28"/>
      <c r="K436" s="28">
        <f>SUM(I436:J436)</f>
        <v>4146.3</v>
      </c>
      <c r="L436" s="28"/>
      <c r="M436" s="28">
        <f t="shared" ref="M436" si="1401">SUM(K436:L436)</f>
        <v>4146.3</v>
      </c>
      <c r="N436" s="28">
        <v>4146.3</v>
      </c>
      <c r="O436" s="28"/>
      <c r="P436" s="28">
        <f>SUM(N436:O436)</f>
        <v>4146.3</v>
      </c>
      <c r="Q436" s="28"/>
      <c r="R436" s="28">
        <f t="shared" ref="R436" si="1402">SUM(P436:Q436)</f>
        <v>4146.3</v>
      </c>
    </row>
    <row r="437" spans="1:18" ht="15.75" hidden="1" outlineLevel="7" x14ac:dyDescent="0.2">
      <c r="A437" s="26" t="s">
        <v>147</v>
      </c>
      <c r="B437" s="26" t="s">
        <v>15</v>
      </c>
      <c r="C437" s="27" t="s">
        <v>16</v>
      </c>
      <c r="D437" s="28">
        <f>906.5+779.1</f>
        <v>1685.6</v>
      </c>
      <c r="E437" s="28"/>
      <c r="F437" s="28">
        <f>SUM(D437:E437)</f>
        <v>1685.6</v>
      </c>
      <c r="G437" s="28"/>
      <c r="H437" s="28">
        <f t="shared" ref="H437" si="1403">SUM(F437:G437)</f>
        <v>1685.6</v>
      </c>
      <c r="I437" s="28">
        <f t="shared" ref="I437:N437" si="1404">906.5+779.1</f>
        <v>1685.6</v>
      </c>
      <c r="J437" s="28"/>
      <c r="K437" s="28">
        <f>SUM(I437:J437)</f>
        <v>1685.6</v>
      </c>
      <c r="L437" s="28"/>
      <c r="M437" s="28">
        <f t="shared" ref="M437" si="1405">SUM(K437:L437)</f>
        <v>1685.6</v>
      </c>
      <c r="N437" s="28">
        <f t="shared" si="1404"/>
        <v>1685.6</v>
      </c>
      <c r="O437" s="28"/>
      <c r="P437" s="28">
        <f>SUM(N437:O437)</f>
        <v>1685.6</v>
      </c>
      <c r="Q437" s="28"/>
      <c r="R437" s="28">
        <f t="shared" ref="R437" si="1406">SUM(P437:Q437)</f>
        <v>1685.6</v>
      </c>
    </row>
    <row r="438" spans="1:18" ht="77.25" hidden="1" customHeight="1" outlineLevel="7" x14ac:dyDescent="0.2">
      <c r="A438" s="22" t="s">
        <v>603</v>
      </c>
      <c r="B438" s="22"/>
      <c r="C438" s="38" t="s">
        <v>604</v>
      </c>
      <c r="D438" s="30">
        <f>D439</f>
        <v>11883.7</v>
      </c>
      <c r="E438" s="30">
        <f t="shared" ref="E438:H438" si="1407">E439</f>
        <v>0</v>
      </c>
      <c r="F438" s="30">
        <f t="shared" si="1407"/>
        <v>11883.7</v>
      </c>
      <c r="G438" s="30">
        <f t="shared" si="1407"/>
        <v>0</v>
      </c>
      <c r="H438" s="30">
        <f t="shared" si="1407"/>
        <v>11883.7</v>
      </c>
      <c r="I438" s="30">
        <f t="shared" ref="I438" si="1408">I439</f>
        <v>11883.7</v>
      </c>
      <c r="J438" s="30">
        <f t="shared" ref="J438" si="1409">J439</f>
        <v>0</v>
      </c>
      <c r="K438" s="30">
        <f t="shared" ref="K438:M438" si="1410">K439</f>
        <v>11883.7</v>
      </c>
      <c r="L438" s="30">
        <f t="shared" si="1410"/>
        <v>0</v>
      </c>
      <c r="M438" s="30">
        <f t="shared" si="1410"/>
        <v>11883.7</v>
      </c>
      <c r="N438" s="30"/>
      <c r="O438" s="30">
        <f t="shared" ref="O438" si="1411">O439</f>
        <v>0</v>
      </c>
      <c r="P438" s="30">
        <f t="shared" ref="P438:R438" si="1412">P439</f>
        <v>0</v>
      </c>
      <c r="Q438" s="30">
        <f t="shared" si="1412"/>
        <v>0</v>
      </c>
      <c r="R438" s="30">
        <f t="shared" si="1412"/>
        <v>0</v>
      </c>
    </row>
    <row r="439" spans="1:18" ht="15.75" hidden="1" outlineLevel="7" x14ac:dyDescent="0.2">
      <c r="A439" s="26" t="s">
        <v>603</v>
      </c>
      <c r="B439" s="26" t="s">
        <v>15</v>
      </c>
      <c r="C439" s="27" t="s">
        <v>16</v>
      </c>
      <c r="D439" s="31">
        <v>11883.7</v>
      </c>
      <c r="E439" s="28"/>
      <c r="F439" s="28">
        <f>SUM(D439:E439)</f>
        <v>11883.7</v>
      </c>
      <c r="G439" s="28"/>
      <c r="H439" s="28">
        <f t="shared" ref="H439" si="1413">SUM(F439:G439)</f>
        <v>11883.7</v>
      </c>
      <c r="I439" s="31">
        <v>11883.7</v>
      </c>
      <c r="J439" s="28"/>
      <c r="K439" s="28">
        <f>SUM(I439:J439)</f>
        <v>11883.7</v>
      </c>
      <c r="L439" s="28"/>
      <c r="M439" s="28">
        <f t="shared" ref="M439" si="1414">SUM(K439:L439)</f>
        <v>11883.7</v>
      </c>
      <c r="N439" s="30"/>
      <c r="O439" s="28"/>
      <c r="P439" s="28">
        <f>SUM(N439:O439)</f>
        <v>0</v>
      </c>
      <c r="Q439" s="28"/>
      <c r="R439" s="28">
        <f t="shared" ref="R439" si="1415">SUM(P439:Q439)</f>
        <v>0</v>
      </c>
    </row>
    <row r="440" spans="1:18" ht="31.5" outlineLevel="2" collapsed="1" x14ac:dyDescent="0.2">
      <c r="A440" s="22" t="s">
        <v>260</v>
      </c>
      <c r="B440" s="22"/>
      <c r="C440" s="23" t="s">
        <v>261</v>
      </c>
      <c r="D440" s="24">
        <f t="shared" ref="D440:R440" si="1416">D441+D484</f>
        <v>215729.06189000001</v>
      </c>
      <c r="E440" s="24">
        <f t="shared" si="1416"/>
        <v>750.00003000000015</v>
      </c>
      <c r="F440" s="24">
        <f t="shared" si="1416"/>
        <v>216479.06192000001</v>
      </c>
      <c r="G440" s="24">
        <f t="shared" si="1416"/>
        <v>43022.041499999999</v>
      </c>
      <c r="H440" s="24">
        <f t="shared" si="1416"/>
        <v>259501.10342</v>
      </c>
      <c r="I440" s="24">
        <f t="shared" si="1416"/>
        <v>140254.20000000001</v>
      </c>
      <c r="J440" s="24">
        <f t="shared" si="1416"/>
        <v>0</v>
      </c>
      <c r="K440" s="24">
        <f t="shared" si="1416"/>
        <v>140254.20000000001</v>
      </c>
      <c r="L440" s="24">
        <f t="shared" si="1416"/>
        <v>0</v>
      </c>
      <c r="M440" s="24">
        <f t="shared" si="1416"/>
        <v>140254.20000000001</v>
      </c>
      <c r="N440" s="24">
        <f t="shared" si="1416"/>
        <v>131296.5</v>
      </c>
      <c r="O440" s="24">
        <f t="shared" si="1416"/>
        <v>0</v>
      </c>
      <c r="P440" s="24">
        <f t="shared" si="1416"/>
        <v>131296.5</v>
      </c>
      <c r="Q440" s="24">
        <f t="shared" si="1416"/>
        <v>0</v>
      </c>
      <c r="R440" s="24">
        <f t="shared" si="1416"/>
        <v>131296.5</v>
      </c>
    </row>
    <row r="441" spans="1:18" ht="31.5" outlineLevel="3" x14ac:dyDescent="0.2">
      <c r="A441" s="22" t="s">
        <v>262</v>
      </c>
      <c r="B441" s="22"/>
      <c r="C441" s="23" t="s">
        <v>263</v>
      </c>
      <c r="D441" s="24">
        <f t="shared" ref="D441:R441" si="1417">D442+D470+D479</f>
        <v>90695.961890000006</v>
      </c>
      <c r="E441" s="24">
        <f t="shared" si="1417"/>
        <v>-6749.9999699999998</v>
      </c>
      <c r="F441" s="24">
        <f t="shared" si="1417"/>
        <v>83945.961920000016</v>
      </c>
      <c r="G441" s="24">
        <f t="shared" si="1417"/>
        <v>37196.468000000001</v>
      </c>
      <c r="H441" s="24">
        <f t="shared" si="1417"/>
        <v>121142.42992</v>
      </c>
      <c r="I441" s="24">
        <f t="shared" si="1417"/>
        <v>15092</v>
      </c>
      <c r="J441" s="24">
        <f t="shared" si="1417"/>
        <v>0</v>
      </c>
      <c r="K441" s="24">
        <f t="shared" si="1417"/>
        <v>15092</v>
      </c>
      <c r="L441" s="24">
        <f t="shared" si="1417"/>
        <v>0</v>
      </c>
      <c r="M441" s="24">
        <f t="shared" si="1417"/>
        <v>15092</v>
      </c>
      <c r="N441" s="24">
        <f t="shared" si="1417"/>
        <v>5092</v>
      </c>
      <c r="O441" s="24">
        <f t="shared" si="1417"/>
        <v>0</v>
      </c>
      <c r="P441" s="24">
        <f t="shared" si="1417"/>
        <v>5092</v>
      </c>
      <c r="Q441" s="24">
        <f t="shared" si="1417"/>
        <v>0</v>
      </c>
      <c r="R441" s="24">
        <f t="shared" si="1417"/>
        <v>5092</v>
      </c>
    </row>
    <row r="442" spans="1:18" ht="31.5" outlineLevel="4" x14ac:dyDescent="0.2">
      <c r="A442" s="22" t="s">
        <v>264</v>
      </c>
      <c r="B442" s="22"/>
      <c r="C442" s="23" t="s">
        <v>265</v>
      </c>
      <c r="D442" s="24">
        <f>D445+D456+D452+D448+D454+D461+D443</f>
        <v>78577.312220000007</v>
      </c>
      <c r="E442" s="24">
        <f>E445+E456+E452+E448+E454+E461+E443</f>
        <v>-6749.9999699999998</v>
      </c>
      <c r="F442" s="24">
        <f>F445+F456+F452+F448+F454+F461+F443+F466+F468</f>
        <v>71827.312250000017</v>
      </c>
      <c r="G442" s="24">
        <f t="shared" ref="G442:R442" si="1418">G445+G456+G452+G448+G454+G461+G443+G466+G468</f>
        <v>37154</v>
      </c>
      <c r="H442" s="24">
        <f t="shared" si="1418"/>
        <v>108981.31224999999</v>
      </c>
      <c r="I442" s="24">
        <f t="shared" si="1418"/>
        <v>10215</v>
      </c>
      <c r="J442" s="24">
        <f t="shared" si="1418"/>
        <v>0</v>
      </c>
      <c r="K442" s="24">
        <f t="shared" si="1418"/>
        <v>10215</v>
      </c>
      <c r="L442" s="24">
        <f t="shared" si="1418"/>
        <v>0</v>
      </c>
      <c r="M442" s="24">
        <f t="shared" si="1418"/>
        <v>10215</v>
      </c>
      <c r="N442" s="24">
        <f t="shared" si="1418"/>
        <v>215</v>
      </c>
      <c r="O442" s="24">
        <f t="shared" si="1418"/>
        <v>0</v>
      </c>
      <c r="P442" s="24">
        <f t="shared" si="1418"/>
        <v>215</v>
      </c>
      <c r="Q442" s="24">
        <f t="shared" si="1418"/>
        <v>0</v>
      </c>
      <c r="R442" s="24">
        <f t="shared" si="1418"/>
        <v>215</v>
      </c>
    </row>
    <row r="443" spans="1:18" ht="31.5" outlineLevel="4" x14ac:dyDescent="0.2">
      <c r="A443" s="32" t="s">
        <v>634</v>
      </c>
      <c r="B443" s="32"/>
      <c r="C443" s="33" t="s">
        <v>635</v>
      </c>
      <c r="D443" s="24">
        <f>D444</f>
        <v>692.1</v>
      </c>
      <c r="E443" s="24">
        <f t="shared" ref="E443:H443" si="1419">E444</f>
        <v>0</v>
      </c>
      <c r="F443" s="24">
        <f t="shared" si="1419"/>
        <v>692.1</v>
      </c>
      <c r="G443" s="24">
        <f t="shared" si="1419"/>
        <v>5051</v>
      </c>
      <c r="H443" s="24">
        <f t="shared" si="1419"/>
        <v>5743.1</v>
      </c>
      <c r="I443" s="24"/>
      <c r="J443" s="24">
        <f t="shared" ref="J443" si="1420">J444</f>
        <v>0</v>
      </c>
      <c r="K443" s="24">
        <f t="shared" ref="K443:M443" si="1421">K444</f>
        <v>0</v>
      </c>
      <c r="L443" s="24">
        <f t="shared" si="1421"/>
        <v>0</v>
      </c>
      <c r="M443" s="24">
        <f t="shared" si="1421"/>
        <v>0</v>
      </c>
      <c r="N443" s="24"/>
      <c r="O443" s="24">
        <f t="shared" ref="O443" si="1422">O444</f>
        <v>0</v>
      </c>
      <c r="P443" s="24">
        <f t="shared" ref="P443:R443" si="1423">P444</f>
        <v>0</v>
      </c>
      <c r="Q443" s="24">
        <f t="shared" si="1423"/>
        <v>0</v>
      </c>
      <c r="R443" s="24">
        <f t="shared" si="1423"/>
        <v>0</v>
      </c>
    </row>
    <row r="444" spans="1:18" ht="31.5" outlineLevel="4" x14ac:dyDescent="0.2">
      <c r="A444" s="34" t="s">
        <v>634</v>
      </c>
      <c r="B444" s="34" t="s">
        <v>65</v>
      </c>
      <c r="C444" s="35" t="s">
        <v>66</v>
      </c>
      <c r="D444" s="28">
        <v>692.1</v>
      </c>
      <c r="E444" s="28"/>
      <c r="F444" s="28">
        <f>SUM(D444:E444)</f>
        <v>692.1</v>
      </c>
      <c r="G444" s="28">
        <f>51+5000</f>
        <v>5051</v>
      </c>
      <c r="H444" s="28">
        <f t="shared" ref="H444" si="1424">SUM(F444:G444)</f>
        <v>5743.1</v>
      </c>
      <c r="I444" s="24"/>
      <c r="J444" s="28"/>
      <c r="K444" s="28">
        <f>SUM(I444:J444)</f>
        <v>0</v>
      </c>
      <c r="L444" s="28"/>
      <c r="M444" s="28">
        <f t="shared" ref="M444" si="1425">SUM(K444:L444)</f>
        <v>0</v>
      </c>
      <c r="N444" s="24"/>
      <c r="O444" s="28"/>
      <c r="P444" s="28">
        <f>SUM(N444:O444)</f>
        <v>0</v>
      </c>
      <c r="Q444" s="28"/>
      <c r="R444" s="28">
        <f t="shared" ref="R444" si="1426">SUM(P444:Q444)</f>
        <v>0</v>
      </c>
    </row>
    <row r="445" spans="1:18" ht="31.5" outlineLevel="5" x14ac:dyDescent="0.2">
      <c r="A445" s="22" t="s">
        <v>387</v>
      </c>
      <c r="B445" s="22"/>
      <c r="C445" s="23" t="s">
        <v>388</v>
      </c>
      <c r="D445" s="24">
        <f>D446+D447</f>
        <v>215</v>
      </c>
      <c r="E445" s="24">
        <f t="shared" ref="E445:F445" si="1427">E446+E447</f>
        <v>0</v>
      </c>
      <c r="F445" s="24">
        <f t="shared" si="1427"/>
        <v>215</v>
      </c>
      <c r="G445" s="24">
        <f t="shared" ref="G445:H445" si="1428">G446+G447</f>
        <v>0</v>
      </c>
      <c r="H445" s="24">
        <f t="shared" si="1428"/>
        <v>215</v>
      </c>
      <c r="I445" s="24">
        <f t="shared" ref="I445:N445" si="1429">I446+I447</f>
        <v>215</v>
      </c>
      <c r="J445" s="24">
        <f t="shared" ref="J445" si="1430">J446+J447</f>
        <v>0</v>
      </c>
      <c r="K445" s="24">
        <f t="shared" ref="K445:M445" si="1431">K446+K447</f>
        <v>215</v>
      </c>
      <c r="L445" s="24">
        <f t="shared" si="1431"/>
        <v>0</v>
      </c>
      <c r="M445" s="24">
        <f t="shared" si="1431"/>
        <v>215</v>
      </c>
      <c r="N445" s="24">
        <f t="shared" si="1429"/>
        <v>215</v>
      </c>
      <c r="O445" s="24">
        <f t="shared" ref="O445" si="1432">O446+O447</f>
        <v>0</v>
      </c>
      <c r="P445" s="24">
        <f t="shared" ref="P445:R445" si="1433">P446+P447</f>
        <v>215</v>
      </c>
      <c r="Q445" s="24">
        <f t="shared" si="1433"/>
        <v>0</v>
      </c>
      <c r="R445" s="24">
        <f t="shared" si="1433"/>
        <v>215</v>
      </c>
    </row>
    <row r="446" spans="1:18" ht="31.5" hidden="1" outlineLevel="7" x14ac:dyDescent="0.2">
      <c r="A446" s="26" t="s">
        <v>387</v>
      </c>
      <c r="B446" s="26" t="s">
        <v>7</v>
      </c>
      <c r="C446" s="27" t="s">
        <v>8</v>
      </c>
      <c r="D446" s="31">
        <v>120</v>
      </c>
      <c r="E446" s="28"/>
      <c r="F446" s="28">
        <f>SUM(D446:E446)</f>
        <v>120</v>
      </c>
      <c r="G446" s="28">
        <v>-120</v>
      </c>
      <c r="H446" s="28">
        <f t="shared" ref="H446" si="1434">SUM(F446:G446)</f>
        <v>0</v>
      </c>
      <c r="I446" s="31">
        <v>120</v>
      </c>
      <c r="J446" s="28"/>
      <c r="K446" s="28">
        <f>SUM(I446:J446)</f>
        <v>120</v>
      </c>
      <c r="L446" s="28"/>
      <c r="M446" s="28">
        <f t="shared" ref="M446:M447" si="1435">SUM(K446:L446)</f>
        <v>120</v>
      </c>
      <c r="N446" s="31">
        <v>120</v>
      </c>
      <c r="O446" s="28"/>
      <c r="P446" s="28">
        <f>SUM(N446:O446)</f>
        <v>120</v>
      </c>
      <c r="Q446" s="28"/>
      <c r="R446" s="28">
        <f t="shared" ref="R446:R447" si="1436">SUM(P446:Q446)</f>
        <v>120</v>
      </c>
    </row>
    <row r="447" spans="1:18" ht="31.5" outlineLevel="7" x14ac:dyDescent="0.2">
      <c r="A447" s="26" t="s">
        <v>387</v>
      </c>
      <c r="B447" s="26" t="s">
        <v>65</v>
      </c>
      <c r="C447" s="27" t="s">
        <v>66</v>
      </c>
      <c r="D447" s="31">
        <v>95</v>
      </c>
      <c r="E447" s="28"/>
      <c r="F447" s="28">
        <f>SUM(D447:E447)</f>
        <v>95</v>
      </c>
      <c r="G447" s="28">
        <v>120</v>
      </c>
      <c r="H447" s="28">
        <f t="shared" ref="H447" si="1437">SUM(F447:G447)</f>
        <v>215</v>
      </c>
      <c r="I447" s="31">
        <v>95</v>
      </c>
      <c r="J447" s="28"/>
      <c r="K447" s="28">
        <f>SUM(I447:J447)</f>
        <v>95</v>
      </c>
      <c r="L447" s="28"/>
      <c r="M447" s="28">
        <f t="shared" si="1435"/>
        <v>95</v>
      </c>
      <c r="N447" s="31">
        <v>95</v>
      </c>
      <c r="O447" s="28"/>
      <c r="P447" s="28">
        <f>SUM(N447:O447)</f>
        <v>95</v>
      </c>
      <c r="Q447" s="28"/>
      <c r="R447" s="28">
        <f t="shared" si="1436"/>
        <v>95</v>
      </c>
    </row>
    <row r="448" spans="1:18" ht="33" customHeight="1" outlineLevel="7" x14ac:dyDescent="0.2">
      <c r="A448" s="32" t="s">
        <v>607</v>
      </c>
      <c r="B448" s="32"/>
      <c r="C448" s="35" t="s">
        <v>757</v>
      </c>
      <c r="D448" s="30">
        <f>D449</f>
        <v>28000</v>
      </c>
      <c r="E448" s="30">
        <f t="shared" ref="E448:H448" si="1438">E449</f>
        <v>0</v>
      </c>
      <c r="F448" s="30">
        <f t="shared" si="1438"/>
        <v>28000</v>
      </c>
      <c r="G448" s="30">
        <f t="shared" si="1438"/>
        <v>-22897</v>
      </c>
      <c r="H448" s="30">
        <f t="shared" si="1438"/>
        <v>5103</v>
      </c>
      <c r="I448" s="30">
        <f t="shared" ref="I448" si="1439">I449</f>
        <v>10000</v>
      </c>
      <c r="J448" s="30">
        <f t="shared" ref="J448" si="1440">J449</f>
        <v>0</v>
      </c>
      <c r="K448" s="30">
        <f t="shared" ref="K448:M448" si="1441">K449</f>
        <v>10000</v>
      </c>
      <c r="L448" s="30">
        <f t="shared" si="1441"/>
        <v>0</v>
      </c>
      <c r="M448" s="30">
        <f t="shared" si="1441"/>
        <v>10000</v>
      </c>
      <c r="N448" s="30"/>
      <c r="O448" s="30">
        <f t="shared" ref="O448" si="1442">O449</f>
        <v>0</v>
      </c>
      <c r="P448" s="30">
        <f t="shared" ref="P448:R448" si="1443">P449</f>
        <v>0</v>
      </c>
      <c r="Q448" s="30">
        <f t="shared" si="1443"/>
        <v>0</v>
      </c>
      <c r="R448" s="30">
        <f t="shared" si="1443"/>
        <v>0</v>
      </c>
    </row>
    <row r="449" spans="1:18" ht="31.5" outlineLevel="7" x14ac:dyDescent="0.2">
      <c r="A449" s="34" t="s">
        <v>607</v>
      </c>
      <c r="B449" s="34" t="s">
        <v>109</v>
      </c>
      <c r="C449" s="35" t="s">
        <v>110</v>
      </c>
      <c r="D449" s="31">
        <f>D451</f>
        <v>28000</v>
      </c>
      <c r="E449" s="31">
        <f t="shared" ref="E449:F449" si="1444">E451</f>
        <v>0</v>
      </c>
      <c r="F449" s="31">
        <f t="shared" si="1444"/>
        <v>28000</v>
      </c>
      <c r="G449" s="31">
        <f t="shared" ref="G449:H449" si="1445">G451</f>
        <v>-22897</v>
      </c>
      <c r="H449" s="31">
        <f t="shared" si="1445"/>
        <v>5103</v>
      </c>
      <c r="I449" s="31">
        <f t="shared" ref="I449:M449" si="1446">I451</f>
        <v>10000</v>
      </c>
      <c r="J449" s="31">
        <f t="shared" si="1446"/>
        <v>0</v>
      </c>
      <c r="K449" s="31">
        <f t="shared" si="1446"/>
        <v>10000</v>
      </c>
      <c r="L449" s="31">
        <f t="shared" si="1446"/>
        <v>0</v>
      </c>
      <c r="M449" s="31">
        <f t="shared" si="1446"/>
        <v>10000</v>
      </c>
      <c r="N449" s="31"/>
      <c r="O449" s="31">
        <f t="shared" ref="O449:R449" si="1447">O451</f>
        <v>0</v>
      </c>
      <c r="P449" s="31">
        <f t="shared" si="1447"/>
        <v>0</v>
      </c>
      <c r="Q449" s="31">
        <f t="shared" si="1447"/>
        <v>0</v>
      </c>
      <c r="R449" s="31">
        <f t="shared" si="1447"/>
        <v>0</v>
      </c>
    </row>
    <row r="450" spans="1:18" ht="15.75" outlineLevel="7" x14ac:dyDescent="0.2">
      <c r="A450" s="34"/>
      <c r="B450" s="34"/>
      <c r="C450" s="52" t="s">
        <v>437</v>
      </c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  <c r="R450" s="30"/>
    </row>
    <row r="451" spans="1:18" ht="31.5" outlineLevel="7" x14ac:dyDescent="0.2">
      <c r="A451" s="34"/>
      <c r="B451" s="34"/>
      <c r="C451" s="35" t="s">
        <v>757</v>
      </c>
      <c r="D451" s="31">
        <v>28000</v>
      </c>
      <c r="E451" s="28"/>
      <c r="F451" s="28">
        <f>SUM(D451:E451)</f>
        <v>28000</v>
      </c>
      <c r="G451" s="28">
        <f>-28000+5103</f>
        <v>-22897</v>
      </c>
      <c r="H451" s="28">
        <f t="shared" ref="H451" si="1448">SUM(F451:G451)</f>
        <v>5103</v>
      </c>
      <c r="I451" s="31">
        <v>10000</v>
      </c>
      <c r="J451" s="28"/>
      <c r="K451" s="28">
        <f>SUM(I451:J451)</f>
        <v>10000</v>
      </c>
      <c r="L451" s="28"/>
      <c r="M451" s="28">
        <f t="shared" ref="M451" si="1449">SUM(K451:L451)</f>
        <v>10000</v>
      </c>
      <c r="N451" s="30"/>
      <c r="O451" s="28"/>
      <c r="P451" s="28">
        <f>SUM(N451:O451)</f>
        <v>0</v>
      </c>
      <c r="Q451" s="28"/>
      <c r="R451" s="28">
        <f t="shared" ref="R451" si="1450">SUM(P451:Q451)</f>
        <v>0</v>
      </c>
    </row>
    <row r="452" spans="1:18" ht="47.25" hidden="1" outlineLevel="7" x14ac:dyDescent="0.2">
      <c r="A452" s="32" t="s">
        <v>449</v>
      </c>
      <c r="B452" s="32"/>
      <c r="C452" s="33" t="s">
        <v>687</v>
      </c>
      <c r="D452" s="30">
        <f>D453</f>
        <v>7200.3679499999998</v>
      </c>
      <c r="E452" s="30">
        <f t="shared" ref="E452:H452" si="1451">E453</f>
        <v>3.0000000000000001E-5</v>
      </c>
      <c r="F452" s="30">
        <f t="shared" si="1451"/>
        <v>7200.36798</v>
      </c>
      <c r="G452" s="30">
        <f t="shared" si="1451"/>
        <v>0</v>
      </c>
      <c r="H452" s="30">
        <f t="shared" si="1451"/>
        <v>7200.36798</v>
      </c>
      <c r="I452" s="30"/>
      <c r="J452" s="30">
        <f t="shared" ref="J452" si="1452">J453</f>
        <v>0</v>
      </c>
      <c r="K452" s="30">
        <f t="shared" ref="K452:M452" si="1453">K453</f>
        <v>0</v>
      </c>
      <c r="L452" s="30">
        <f t="shared" si="1453"/>
        <v>0</v>
      </c>
      <c r="M452" s="30">
        <f t="shared" si="1453"/>
        <v>0</v>
      </c>
      <c r="N452" s="30"/>
      <c r="O452" s="30">
        <f t="shared" ref="O452" si="1454">O453</f>
        <v>0</v>
      </c>
      <c r="P452" s="30">
        <f t="shared" ref="P452:R452" si="1455">P453</f>
        <v>0</v>
      </c>
      <c r="Q452" s="30">
        <f t="shared" si="1455"/>
        <v>0</v>
      </c>
      <c r="R452" s="30">
        <f t="shared" si="1455"/>
        <v>0</v>
      </c>
    </row>
    <row r="453" spans="1:18" ht="31.5" hidden="1" outlineLevel="7" x14ac:dyDescent="0.2">
      <c r="A453" s="34" t="s">
        <v>449</v>
      </c>
      <c r="B453" s="34" t="s">
        <v>65</v>
      </c>
      <c r="C453" s="35" t="s">
        <v>66</v>
      </c>
      <c r="D453" s="31">
        <f>2277.10294+1117.75442+367.98475+1495.03694+1942.4889</f>
        <v>7200.3679499999998</v>
      </c>
      <c r="E453" s="51">
        <v>3.0000000000000001E-5</v>
      </c>
      <c r="F453" s="53">
        <f>SUM(D453:E453)</f>
        <v>7200.36798</v>
      </c>
      <c r="G453" s="53"/>
      <c r="H453" s="53">
        <f t="shared" ref="H453" si="1456">SUM(F453:G453)</f>
        <v>7200.36798</v>
      </c>
      <c r="I453" s="30"/>
      <c r="J453" s="28"/>
      <c r="K453" s="28">
        <f>SUM(I453:J453)</f>
        <v>0</v>
      </c>
      <c r="L453" s="53"/>
      <c r="M453" s="53">
        <f t="shared" ref="M453" si="1457">SUM(K453:L453)</f>
        <v>0</v>
      </c>
      <c r="N453" s="30"/>
      <c r="O453" s="28"/>
      <c r="P453" s="28">
        <f>SUM(N453:O453)</f>
        <v>0</v>
      </c>
      <c r="Q453" s="53"/>
      <c r="R453" s="53">
        <f t="shared" ref="R453" si="1458">SUM(P453:Q453)</f>
        <v>0</v>
      </c>
    </row>
    <row r="454" spans="1:18" ht="47.25" hidden="1" outlineLevel="7" x14ac:dyDescent="0.2">
      <c r="A454" s="32" t="s">
        <v>449</v>
      </c>
      <c r="B454" s="32"/>
      <c r="C454" s="33" t="s">
        <v>700</v>
      </c>
      <c r="D454" s="30">
        <f>D455</f>
        <v>8603.9542700000002</v>
      </c>
      <c r="E454" s="30">
        <f t="shared" ref="E454" si="1459">E455</f>
        <v>0</v>
      </c>
      <c r="F454" s="30">
        <f>F455</f>
        <v>8603.9542700000002</v>
      </c>
      <c r="G454" s="30">
        <f t="shared" ref="G454:R454" si="1460">G455</f>
        <v>0</v>
      </c>
      <c r="H454" s="30">
        <f t="shared" si="1460"/>
        <v>8603.9542700000002</v>
      </c>
      <c r="I454" s="30">
        <f t="shared" si="1460"/>
        <v>0</v>
      </c>
      <c r="J454" s="30">
        <f t="shared" si="1460"/>
        <v>0</v>
      </c>
      <c r="K454" s="30">
        <f t="shared" si="1460"/>
        <v>0</v>
      </c>
      <c r="L454" s="30">
        <f t="shared" si="1460"/>
        <v>0</v>
      </c>
      <c r="M454" s="30">
        <f t="shared" si="1460"/>
        <v>0</v>
      </c>
      <c r="N454" s="30">
        <f t="shared" si="1460"/>
        <v>0</v>
      </c>
      <c r="O454" s="30">
        <f t="shared" si="1460"/>
        <v>0</v>
      </c>
      <c r="P454" s="30">
        <f t="shared" si="1460"/>
        <v>0</v>
      </c>
      <c r="Q454" s="30">
        <f t="shared" si="1460"/>
        <v>0</v>
      </c>
      <c r="R454" s="30">
        <f t="shared" si="1460"/>
        <v>0</v>
      </c>
    </row>
    <row r="455" spans="1:18" ht="31.5" hidden="1" outlineLevel="7" x14ac:dyDescent="0.2">
      <c r="A455" s="34" t="s">
        <v>449</v>
      </c>
      <c r="B455" s="34" t="s">
        <v>65</v>
      </c>
      <c r="C455" s="35" t="s">
        <v>66</v>
      </c>
      <c r="D455" s="51">
        <f>3000+1500+1103.95427+1500+1500</f>
        <v>8603.9542700000002</v>
      </c>
      <c r="E455" s="53"/>
      <c r="F455" s="53">
        <f>SUM(D455:E455)</f>
        <v>8603.9542700000002</v>
      </c>
      <c r="G455" s="53"/>
      <c r="H455" s="53">
        <f t="shared" ref="H455" si="1461">SUM(F455:G455)</f>
        <v>8603.9542700000002</v>
      </c>
      <c r="I455" s="30"/>
      <c r="J455" s="28"/>
      <c r="K455" s="28">
        <f>SUM(I455:J455)</f>
        <v>0</v>
      </c>
      <c r="L455" s="53"/>
      <c r="M455" s="53">
        <f t="shared" ref="M455" si="1462">SUM(K455:L455)</f>
        <v>0</v>
      </c>
      <c r="N455" s="30"/>
      <c r="O455" s="28"/>
      <c r="P455" s="28">
        <f>SUM(N455:O455)</f>
        <v>0</v>
      </c>
      <c r="Q455" s="53"/>
      <c r="R455" s="53">
        <f t="shared" ref="R455" si="1463">SUM(P455:Q455)</f>
        <v>0</v>
      </c>
    </row>
    <row r="456" spans="1:18" ht="47.25" outlineLevel="7" x14ac:dyDescent="0.2">
      <c r="A456" s="32" t="s">
        <v>266</v>
      </c>
      <c r="B456" s="32"/>
      <c r="C456" s="33" t="s">
        <v>419</v>
      </c>
      <c r="D456" s="30">
        <f>D460</f>
        <v>14884.767</v>
      </c>
      <c r="E456" s="30">
        <f t="shared" ref="E456" si="1464">E460</f>
        <v>-6750</v>
      </c>
      <c r="F456" s="30">
        <f>F460+F457</f>
        <v>8134.7669999999998</v>
      </c>
      <c r="G456" s="30">
        <f t="shared" ref="G456:R456" si="1465">G460+G457</f>
        <v>0</v>
      </c>
      <c r="H456" s="30">
        <f t="shared" si="1465"/>
        <v>8134.7669999999998</v>
      </c>
      <c r="I456" s="30">
        <f t="shared" si="1465"/>
        <v>0</v>
      </c>
      <c r="J456" s="30">
        <f t="shared" si="1465"/>
        <v>0</v>
      </c>
      <c r="K456" s="30">
        <f t="shared" si="1465"/>
        <v>0</v>
      </c>
      <c r="L456" s="30">
        <f t="shared" si="1465"/>
        <v>0</v>
      </c>
      <c r="M456" s="30">
        <f t="shared" si="1465"/>
        <v>0</v>
      </c>
      <c r="N456" s="30">
        <f t="shared" si="1465"/>
        <v>0</v>
      </c>
      <c r="O456" s="30">
        <f t="shared" si="1465"/>
        <v>0</v>
      </c>
      <c r="P456" s="30">
        <f t="shared" si="1465"/>
        <v>0</v>
      </c>
      <c r="Q456" s="30">
        <f t="shared" si="1465"/>
        <v>0</v>
      </c>
      <c r="R456" s="30">
        <f t="shared" si="1465"/>
        <v>0</v>
      </c>
    </row>
    <row r="457" spans="1:18" ht="31.5" outlineLevel="7" x14ac:dyDescent="0.2">
      <c r="A457" s="32"/>
      <c r="B457" s="34" t="s">
        <v>109</v>
      </c>
      <c r="C457" s="35" t="s">
        <v>110</v>
      </c>
      <c r="D457" s="51"/>
      <c r="E457" s="53"/>
      <c r="F457" s="53"/>
      <c r="G457" s="53">
        <f>G459</f>
        <v>8134.7669999999998</v>
      </c>
      <c r="H457" s="53">
        <f t="shared" ref="H457" si="1466">SUM(F457:G457)</f>
        <v>8134.7669999999998</v>
      </c>
      <c r="I457" s="30"/>
      <c r="J457" s="30"/>
      <c r="K457" s="30"/>
      <c r="L457" s="30"/>
      <c r="M457" s="30"/>
      <c r="N457" s="30"/>
      <c r="O457" s="30"/>
      <c r="P457" s="30"/>
      <c r="Q457" s="30"/>
      <c r="R457" s="30"/>
    </row>
    <row r="458" spans="1:18" ht="15.75" outlineLevel="7" x14ac:dyDescent="0.2">
      <c r="A458" s="32"/>
      <c r="B458" s="34"/>
      <c r="C458" s="52" t="s">
        <v>437</v>
      </c>
      <c r="D458" s="51"/>
      <c r="E458" s="53"/>
      <c r="F458" s="53"/>
      <c r="G458" s="53"/>
      <c r="H458" s="53"/>
      <c r="I458" s="30"/>
      <c r="J458" s="30"/>
      <c r="K458" s="30"/>
      <c r="L458" s="30"/>
      <c r="M458" s="30"/>
      <c r="N458" s="30"/>
      <c r="O458" s="30"/>
      <c r="P458" s="30"/>
      <c r="Q458" s="30"/>
      <c r="R458" s="30"/>
    </row>
    <row r="459" spans="1:18" ht="31.5" outlineLevel="7" x14ac:dyDescent="0.2">
      <c r="A459" s="32"/>
      <c r="B459" s="34"/>
      <c r="C459" s="35" t="s">
        <v>809</v>
      </c>
      <c r="D459" s="51"/>
      <c r="E459" s="53"/>
      <c r="F459" s="53"/>
      <c r="G459" s="53">
        <v>8134.7669999999998</v>
      </c>
      <c r="H459" s="53">
        <f t="shared" ref="H459" si="1467">SUM(F459:G459)</f>
        <v>8134.7669999999998</v>
      </c>
      <c r="I459" s="30"/>
      <c r="J459" s="30"/>
      <c r="K459" s="30"/>
      <c r="L459" s="30"/>
      <c r="M459" s="30"/>
      <c r="N459" s="30"/>
      <c r="O459" s="30"/>
      <c r="P459" s="30"/>
      <c r="Q459" s="30"/>
      <c r="R459" s="30"/>
    </row>
    <row r="460" spans="1:18" ht="31.5" hidden="1" outlineLevel="7" x14ac:dyDescent="0.2">
      <c r="A460" s="34" t="s">
        <v>266</v>
      </c>
      <c r="B460" s="34" t="s">
        <v>65</v>
      </c>
      <c r="C460" s="35" t="s">
        <v>66</v>
      </c>
      <c r="D460" s="51">
        <f>8134.767+6750</f>
        <v>14884.767</v>
      </c>
      <c r="E460" s="28">
        <v>-6750</v>
      </c>
      <c r="F460" s="53">
        <f>SUM(D460:E460)</f>
        <v>8134.7669999999998</v>
      </c>
      <c r="G460" s="53">
        <v>-8134.7669999999998</v>
      </c>
      <c r="H460" s="53">
        <f t="shared" ref="H460" si="1468">SUM(F460:G460)</f>
        <v>0</v>
      </c>
      <c r="I460" s="51"/>
      <c r="J460" s="28"/>
      <c r="K460" s="28">
        <f>SUM(I460:J460)</f>
        <v>0</v>
      </c>
      <c r="L460" s="53"/>
      <c r="M460" s="53">
        <f t="shared" ref="M460" si="1469">SUM(K460:L460)</f>
        <v>0</v>
      </c>
      <c r="N460" s="51"/>
      <c r="O460" s="28"/>
      <c r="P460" s="28">
        <f>SUM(N460:O460)</f>
        <v>0</v>
      </c>
      <c r="Q460" s="53"/>
      <c r="R460" s="53">
        <f t="shared" ref="R460" si="1470">SUM(P460:Q460)</f>
        <v>0</v>
      </c>
    </row>
    <row r="461" spans="1:18" ht="47.25" outlineLevel="7" x14ac:dyDescent="0.2">
      <c r="A461" s="32" t="s">
        <v>266</v>
      </c>
      <c r="B461" s="32"/>
      <c r="C461" s="33" t="s">
        <v>701</v>
      </c>
      <c r="D461" s="30">
        <f>D465</f>
        <v>18981.123</v>
      </c>
      <c r="E461" s="30">
        <f t="shared" ref="E461" si="1471">E465</f>
        <v>0</v>
      </c>
      <c r="F461" s="30">
        <f>F465+F462</f>
        <v>18981.123</v>
      </c>
      <c r="G461" s="30">
        <f t="shared" ref="G461:R461" si="1472">G465+G462</f>
        <v>0</v>
      </c>
      <c r="H461" s="30">
        <f t="shared" si="1472"/>
        <v>18981.123</v>
      </c>
      <c r="I461" s="30">
        <f t="shared" si="1472"/>
        <v>0</v>
      </c>
      <c r="J461" s="30">
        <f t="shared" si="1472"/>
        <v>0</v>
      </c>
      <c r="K461" s="30">
        <f t="shared" si="1472"/>
        <v>0</v>
      </c>
      <c r="L461" s="30">
        <f t="shared" si="1472"/>
        <v>0</v>
      </c>
      <c r="M461" s="30">
        <f t="shared" si="1472"/>
        <v>0</v>
      </c>
      <c r="N461" s="30">
        <f t="shared" si="1472"/>
        <v>0</v>
      </c>
      <c r="O461" s="30">
        <f t="shared" si="1472"/>
        <v>0</v>
      </c>
      <c r="P461" s="30">
        <f t="shared" si="1472"/>
        <v>0</v>
      </c>
      <c r="Q461" s="30">
        <f t="shared" si="1472"/>
        <v>0</v>
      </c>
      <c r="R461" s="30">
        <f t="shared" si="1472"/>
        <v>0</v>
      </c>
    </row>
    <row r="462" spans="1:18" ht="31.5" outlineLevel="7" x14ac:dyDescent="0.2">
      <c r="A462" s="32"/>
      <c r="B462" s="34" t="s">
        <v>109</v>
      </c>
      <c r="C462" s="35" t="s">
        <v>110</v>
      </c>
      <c r="D462" s="30"/>
      <c r="E462" s="30"/>
      <c r="F462" s="30"/>
      <c r="G462" s="53">
        <f>G464</f>
        <v>18981.123</v>
      </c>
      <c r="H462" s="53">
        <f t="shared" ref="H462" si="1473">SUM(F462:G462)</f>
        <v>18981.123</v>
      </c>
      <c r="I462" s="30"/>
      <c r="J462" s="30"/>
      <c r="K462" s="30"/>
      <c r="L462" s="30"/>
      <c r="M462" s="30"/>
      <c r="N462" s="30"/>
      <c r="O462" s="30"/>
      <c r="P462" s="30"/>
      <c r="Q462" s="30"/>
      <c r="R462" s="30"/>
    </row>
    <row r="463" spans="1:18" ht="15.75" outlineLevel="7" x14ac:dyDescent="0.2">
      <c r="A463" s="32"/>
      <c r="B463" s="34"/>
      <c r="C463" s="52" t="s">
        <v>437</v>
      </c>
      <c r="D463" s="30"/>
      <c r="E463" s="30"/>
      <c r="F463" s="30"/>
      <c r="G463" s="53"/>
      <c r="H463" s="53"/>
      <c r="I463" s="30"/>
      <c r="J463" s="30"/>
      <c r="K463" s="30"/>
      <c r="L463" s="30"/>
      <c r="M463" s="30"/>
      <c r="N463" s="30"/>
      <c r="O463" s="30"/>
      <c r="P463" s="30"/>
      <c r="Q463" s="30"/>
      <c r="R463" s="30"/>
    </row>
    <row r="464" spans="1:18" ht="31.5" outlineLevel="7" x14ac:dyDescent="0.2">
      <c r="A464" s="32"/>
      <c r="B464" s="34"/>
      <c r="C464" s="35" t="s">
        <v>809</v>
      </c>
      <c r="D464" s="30"/>
      <c r="E464" s="30"/>
      <c r="F464" s="30"/>
      <c r="G464" s="53">
        <v>18981.123</v>
      </c>
      <c r="H464" s="53">
        <f t="shared" ref="H464" si="1474">SUM(F464:G464)</f>
        <v>18981.123</v>
      </c>
      <c r="I464" s="30"/>
      <c r="J464" s="30"/>
      <c r="K464" s="30"/>
      <c r="L464" s="30"/>
      <c r="M464" s="30"/>
      <c r="N464" s="30"/>
      <c r="O464" s="30"/>
      <c r="P464" s="30"/>
      <c r="Q464" s="30"/>
      <c r="R464" s="30"/>
    </row>
    <row r="465" spans="1:18" ht="31.5" hidden="1" outlineLevel="7" x14ac:dyDescent="0.2">
      <c r="A465" s="34" t="s">
        <v>266</v>
      </c>
      <c r="B465" s="34" t="s">
        <v>65</v>
      </c>
      <c r="C465" s="35" t="s">
        <v>66</v>
      </c>
      <c r="D465" s="51">
        <v>18981.123</v>
      </c>
      <c r="E465" s="53"/>
      <c r="F465" s="53">
        <f>SUM(D465:E465)</f>
        <v>18981.123</v>
      </c>
      <c r="G465" s="53">
        <v>-18981.123</v>
      </c>
      <c r="H465" s="53">
        <f t="shared" ref="H465" si="1475">SUM(F465:G465)</f>
        <v>0</v>
      </c>
      <c r="I465" s="51"/>
      <c r="J465" s="28"/>
      <c r="K465" s="28">
        <f>SUM(I465:J465)</f>
        <v>0</v>
      </c>
      <c r="L465" s="53"/>
      <c r="M465" s="53">
        <f t="shared" ref="M465" si="1476">SUM(K465:L465)</f>
        <v>0</v>
      </c>
      <c r="N465" s="51"/>
      <c r="O465" s="28"/>
      <c r="P465" s="28">
        <f>SUM(N465:O465)</f>
        <v>0</v>
      </c>
      <c r="Q465" s="53"/>
      <c r="R465" s="53">
        <f t="shared" ref="R465" si="1477">SUM(P465:Q465)</f>
        <v>0</v>
      </c>
    </row>
    <row r="466" spans="1:18" ht="30.75" customHeight="1" outlineLevel="7" x14ac:dyDescent="0.25">
      <c r="A466" s="112" t="s">
        <v>808</v>
      </c>
      <c r="B466" s="114"/>
      <c r="C466" s="115" t="s">
        <v>619</v>
      </c>
      <c r="D466" s="51"/>
      <c r="E466" s="53"/>
      <c r="F466" s="53"/>
      <c r="G466" s="24">
        <f t="shared" ref="G466:H466" si="1478">G467</f>
        <v>13750</v>
      </c>
      <c r="H466" s="24">
        <f t="shared" si="1478"/>
        <v>13750</v>
      </c>
      <c r="I466" s="51"/>
      <c r="J466" s="28"/>
      <c r="K466" s="28"/>
      <c r="L466" s="53"/>
      <c r="M466" s="53"/>
      <c r="N466" s="51"/>
      <c r="O466" s="28"/>
      <c r="P466" s="28"/>
      <c r="Q466" s="53"/>
      <c r="R466" s="53"/>
    </row>
    <row r="467" spans="1:18" ht="31.5" outlineLevel="7" x14ac:dyDescent="0.25">
      <c r="A467" s="114" t="s">
        <v>808</v>
      </c>
      <c r="B467" s="114" t="s">
        <v>65</v>
      </c>
      <c r="C467" s="116" t="s">
        <v>66</v>
      </c>
      <c r="D467" s="51"/>
      <c r="E467" s="53"/>
      <c r="F467" s="53"/>
      <c r="G467" s="28">
        <f>7500+6250</f>
        <v>13750</v>
      </c>
      <c r="H467" s="28">
        <f t="shared" ref="H467" si="1479">SUM(F467:G467)</f>
        <v>13750</v>
      </c>
      <c r="I467" s="51"/>
      <c r="J467" s="28"/>
      <c r="K467" s="28"/>
      <c r="L467" s="53"/>
      <c r="M467" s="53"/>
      <c r="N467" s="51"/>
      <c r="O467" s="28"/>
      <c r="P467" s="28"/>
      <c r="Q467" s="53"/>
      <c r="R467" s="53"/>
    </row>
    <row r="468" spans="1:18" ht="30.75" customHeight="1" outlineLevel="7" x14ac:dyDescent="0.25">
      <c r="A468" s="112" t="s">
        <v>808</v>
      </c>
      <c r="B468" s="114"/>
      <c r="C468" s="115" t="s">
        <v>761</v>
      </c>
      <c r="D468" s="51"/>
      <c r="E468" s="53"/>
      <c r="F468" s="53"/>
      <c r="G468" s="24">
        <f t="shared" ref="G468:H468" si="1480">G469</f>
        <v>41250</v>
      </c>
      <c r="H468" s="24">
        <f t="shared" si="1480"/>
        <v>41250</v>
      </c>
      <c r="I468" s="51"/>
      <c r="J468" s="28"/>
      <c r="K468" s="28"/>
      <c r="L468" s="53"/>
      <c r="M468" s="53"/>
      <c r="N468" s="51"/>
      <c r="O468" s="28"/>
      <c r="P468" s="28"/>
      <c r="Q468" s="53"/>
      <c r="R468" s="53"/>
    </row>
    <row r="469" spans="1:18" ht="31.5" outlineLevel="7" x14ac:dyDescent="0.25">
      <c r="A469" s="114" t="s">
        <v>808</v>
      </c>
      <c r="B469" s="114" t="s">
        <v>65</v>
      </c>
      <c r="C469" s="116" t="s">
        <v>66</v>
      </c>
      <c r="D469" s="51"/>
      <c r="E469" s="53"/>
      <c r="F469" s="53"/>
      <c r="G469" s="28">
        <f>22500+18750</f>
        <v>41250</v>
      </c>
      <c r="H469" s="28">
        <f t="shared" ref="H469" si="1481">SUM(F469:G469)</f>
        <v>41250</v>
      </c>
      <c r="I469" s="51"/>
      <c r="J469" s="28"/>
      <c r="K469" s="28"/>
      <c r="L469" s="53"/>
      <c r="M469" s="53"/>
      <c r="N469" s="51"/>
      <c r="O469" s="28"/>
      <c r="P469" s="28"/>
      <c r="Q469" s="53"/>
      <c r="R469" s="53"/>
    </row>
    <row r="470" spans="1:18" ht="31.5" outlineLevel="4" x14ac:dyDescent="0.2">
      <c r="A470" s="22" t="s">
        <v>383</v>
      </c>
      <c r="B470" s="22"/>
      <c r="C470" s="23" t="s">
        <v>384</v>
      </c>
      <c r="D470" s="24">
        <f>D471+D475+D477</f>
        <v>5243.7</v>
      </c>
      <c r="E470" s="24">
        <f t="shared" ref="E470:F470" si="1482">E471+E475+E477</f>
        <v>0</v>
      </c>
      <c r="F470" s="24">
        <f t="shared" si="1482"/>
        <v>5243.7</v>
      </c>
      <c r="G470" s="24">
        <f t="shared" ref="G470:H470" si="1483">G471+G475+G477</f>
        <v>42.467999999999989</v>
      </c>
      <c r="H470" s="24">
        <f t="shared" si="1483"/>
        <v>5286.1679999999997</v>
      </c>
      <c r="I470" s="24">
        <f>I471+I475+I477</f>
        <v>4877</v>
      </c>
      <c r="J470" s="24">
        <f t="shared" ref="J470" si="1484">J471+J475+J477</f>
        <v>0</v>
      </c>
      <c r="K470" s="24">
        <f t="shared" ref="K470:M470" si="1485">K471+K475+K477</f>
        <v>4877</v>
      </c>
      <c r="L470" s="24">
        <f t="shared" si="1485"/>
        <v>0</v>
      </c>
      <c r="M470" s="24">
        <f t="shared" si="1485"/>
        <v>4877</v>
      </c>
      <c r="N470" s="24">
        <f>N471+N475+N477</f>
        <v>4877</v>
      </c>
      <c r="O470" s="24">
        <f t="shared" ref="O470" si="1486">O471+O475+O477</f>
        <v>0</v>
      </c>
      <c r="P470" s="24">
        <f t="shared" ref="P470:R470" si="1487">P471+P475+P477</f>
        <v>4877</v>
      </c>
      <c r="Q470" s="24">
        <f t="shared" si="1487"/>
        <v>0</v>
      </c>
      <c r="R470" s="24">
        <f t="shared" si="1487"/>
        <v>4877</v>
      </c>
    </row>
    <row r="471" spans="1:18" ht="18.75" customHeight="1" outlineLevel="5" x14ac:dyDescent="0.2">
      <c r="A471" s="22" t="s">
        <v>389</v>
      </c>
      <c r="B471" s="22"/>
      <c r="C471" s="23" t="s">
        <v>390</v>
      </c>
      <c r="D471" s="24">
        <f>D472+D473+D474</f>
        <v>4097</v>
      </c>
      <c r="E471" s="24">
        <f t="shared" ref="E471:N471" si="1488">E472+E473+E474</f>
        <v>0</v>
      </c>
      <c r="F471" s="24">
        <f t="shared" si="1488"/>
        <v>4097</v>
      </c>
      <c r="G471" s="24">
        <f t="shared" ref="G471:H471" si="1489">G472+G473+G474</f>
        <v>42.467999999999989</v>
      </c>
      <c r="H471" s="24">
        <f t="shared" si="1489"/>
        <v>4139.4679999999998</v>
      </c>
      <c r="I471" s="24">
        <f t="shared" si="1488"/>
        <v>4097</v>
      </c>
      <c r="J471" s="24">
        <f t="shared" ref="J471" si="1490">J472+J473+J474</f>
        <v>0</v>
      </c>
      <c r="K471" s="24">
        <f t="shared" ref="K471:M471" si="1491">K472+K473+K474</f>
        <v>4097</v>
      </c>
      <c r="L471" s="24">
        <f t="shared" si="1491"/>
        <v>0</v>
      </c>
      <c r="M471" s="24">
        <f t="shared" si="1491"/>
        <v>4097</v>
      </c>
      <c r="N471" s="24">
        <f t="shared" si="1488"/>
        <v>4097</v>
      </c>
      <c r="O471" s="24">
        <f t="shared" ref="O471" si="1492">O472+O473+O474</f>
        <v>0</v>
      </c>
      <c r="P471" s="24">
        <f t="shared" ref="P471:R471" si="1493">P472+P473+P474</f>
        <v>4097</v>
      </c>
      <c r="Q471" s="24">
        <f t="shared" si="1493"/>
        <v>0</v>
      </c>
      <c r="R471" s="24">
        <f t="shared" si="1493"/>
        <v>4097</v>
      </c>
    </row>
    <row r="472" spans="1:18" ht="31.5" outlineLevel="7" x14ac:dyDescent="0.2">
      <c r="A472" s="26" t="s">
        <v>389</v>
      </c>
      <c r="B472" s="26" t="s">
        <v>7</v>
      </c>
      <c r="C472" s="27" t="s">
        <v>8</v>
      </c>
      <c r="D472" s="28">
        <v>4097</v>
      </c>
      <c r="E472" s="28">
        <f>-700-3197</f>
        <v>-3897</v>
      </c>
      <c r="F472" s="28">
        <f>SUM(D472:E472)</f>
        <v>200</v>
      </c>
      <c r="G472" s="28">
        <v>132.46799999999999</v>
      </c>
      <c r="H472" s="28">
        <f t="shared" ref="H472" si="1494">SUM(F472:G472)</f>
        <v>332.46799999999996</v>
      </c>
      <c r="I472" s="28">
        <v>4097</v>
      </c>
      <c r="J472" s="28">
        <f>-700-3197</f>
        <v>-3897</v>
      </c>
      <c r="K472" s="28">
        <f>SUM(I472:J472)</f>
        <v>200</v>
      </c>
      <c r="L472" s="28"/>
      <c r="M472" s="28">
        <f t="shared" ref="M472" si="1495">SUM(K472:L472)</f>
        <v>200</v>
      </c>
      <c r="N472" s="28">
        <v>4097</v>
      </c>
      <c r="O472" s="28">
        <f>-700-3197</f>
        <v>-3897</v>
      </c>
      <c r="P472" s="28">
        <f>SUM(N472:O472)</f>
        <v>200</v>
      </c>
      <c r="Q472" s="28"/>
      <c r="R472" s="28">
        <f t="shared" ref="R472" si="1496">SUM(P472:Q472)</f>
        <v>200</v>
      </c>
    </row>
    <row r="473" spans="1:18" ht="19.5" customHeight="1" outlineLevel="7" x14ac:dyDescent="0.2">
      <c r="A473" s="26" t="s">
        <v>389</v>
      </c>
      <c r="B473" s="26" t="s">
        <v>19</v>
      </c>
      <c r="C473" s="27" t="s">
        <v>20</v>
      </c>
      <c r="D473" s="28"/>
      <c r="E473" s="28">
        <v>700</v>
      </c>
      <c r="F473" s="28">
        <f t="shared" ref="F473:F474" si="1497">SUM(D473:E473)</f>
        <v>700</v>
      </c>
      <c r="G473" s="28">
        <v>-90</v>
      </c>
      <c r="H473" s="28">
        <f t="shared" ref="H473:H474" si="1498">SUM(F473:G473)</f>
        <v>610</v>
      </c>
      <c r="I473" s="28"/>
      <c r="J473" s="28">
        <v>700</v>
      </c>
      <c r="K473" s="28">
        <f t="shared" ref="K473:K474" si="1499">SUM(I473:J473)</f>
        <v>700</v>
      </c>
      <c r="L473" s="28"/>
      <c r="M473" s="28">
        <f t="shared" ref="M473:M474" si="1500">SUM(K473:L473)</f>
        <v>700</v>
      </c>
      <c r="N473" s="28"/>
      <c r="O473" s="28">
        <v>700</v>
      </c>
      <c r="P473" s="28">
        <f t="shared" ref="P473:P474" si="1501">SUM(N473:O473)</f>
        <v>700</v>
      </c>
      <c r="Q473" s="28"/>
      <c r="R473" s="28">
        <f t="shared" ref="R473:R474" si="1502">SUM(P473:Q473)</f>
        <v>700</v>
      </c>
    </row>
    <row r="474" spans="1:18" ht="31.5" hidden="1" outlineLevel="7" x14ac:dyDescent="0.2">
      <c r="A474" s="26" t="s">
        <v>389</v>
      </c>
      <c r="B474" s="26" t="s">
        <v>65</v>
      </c>
      <c r="C474" s="27" t="s">
        <v>66</v>
      </c>
      <c r="D474" s="28"/>
      <c r="E474" s="28">
        <v>3197</v>
      </c>
      <c r="F474" s="28">
        <f t="shared" si="1497"/>
        <v>3197</v>
      </c>
      <c r="G474" s="28"/>
      <c r="H474" s="28">
        <f t="shared" si="1498"/>
        <v>3197</v>
      </c>
      <c r="I474" s="28"/>
      <c r="J474" s="28">
        <v>3197</v>
      </c>
      <c r="K474" s="28">
        <f t="shared" si="1499"/>
        <v>3197</v>
      </c>
      <c r="L474" s="28"/>
      <c r="M474" s="28">
        <f t="shared" si="1500"/>
        <v>3197</v>
      </c>
      <c r="N474" s="28"/>
      <c r="O474" s="28">
        <v>3197</v>
      </c>
      <c r="P474" s="28">
        <f t="shared" si="1501"/>
        <v>3197</v>
      </c>
      <c r="Q474" s="28"/>
      <c r="R474" s="28">
        <f t="shared" si="1502"/>
        <v>3197</v>
      </c>
    </row>
    <row r="475" spans="1:18" ht="31.5" hidden="1" outlineLevel="5" x14ac:dyDescent="0.2">
      <c r="A475" s="22" t="s">
        <v>385</v>
      </c>
      <c r="B475" s="22"/>
      <c r="C475" s="23" t="s">
        <v>386</v>
      </c>
      <c r="D475" s="24">
        <f>D476</f>
        <v>780</v>
      </c>
      <c r="E475" s="24">
        <f t="shared" ref="E475:H475" si="1503">E476</f>
        <v>0</v>
      </c>
      <c r="F475" s="24">
        <f t="shared" si="1503"/>
        <v>780</v>
      </c>
      <c r="G475" s="24">
        <f t="shared" si="1503"/>
        <v>0</v>
      </c>
      <c r="H475" s="24">
        <f t="shared" si="1503"/>
        <v>780</v>
      </c>
      <c r="I475" s="24">
        <f>I476</f>
        <v>780</v>
      </c>
      <c r="J475" s="24">
        <f t="shared" ref="J475" si="1504">J476</f>
        <v>0</v>
      </c>
      <c r="K475" s="24">
        <f t="shared" ref="K475:M475" si="1505">K476</f>
        <v>780</v>
      </c>
      <c r="L475" s="24">
        <f t="shared" si="1505"/>
        <v>0</v>
      </c>
      <c r="M475" s="24">
        <f t="shared" si="1505"/>
        <v>780</v>
      </c>
      <c r="N475" s="24">
        <f>N476</f>
        <v>780</v>
      </c>
      <c r="O475" s="24">
        <f t="shared" ref="O475" si="1506">O476</f>
        <v>0</v>
      </c>
      <c r="P475" s="24">
        <f t="shared" ref="P475:R475" si="1507">P476</f>
        <v>780</v>
      </c>
      <c r="Q475" s="24">
        <f t="shared" si="1507"/>
        <v>0</v>
      </c>
      <c r="R475" s="24">
        <f t="shared" si="1507"/>
        <v>780</v>
      </c>
    </row>
    <row r="476" spans="1:18" ht="19.5" hidden="1" customHeight="1" outlineLevel="7" x14ac:dyDescent="0.2">
      <c r="A476" s="26" t="s">
        <v>385</v>
      </c>
      <c r="B476" s="26" t="s">
        <v>19</v>
      </c>
      <c r="C476" s="27" t="s">
        <v>20</v>
      </c>
      <c r="D476" s="28">
        <v>780</v>
      </c>
      <c r="E476" s="28"/>
      <c r="F476" s="28">
        <f>SUM(D476:E476)</f>
        <v>780</v>
      </c>
      <c r="G476" s="28"/>
      <c r="H476" s="28">
        <f t="shared" ref="H476" si="1508">SUM(F476:G476)</f>
        <v>780</v>
      </c>
      <c r="I476" s="28">
        <v>780</v>
      </c>
      <c r="J476" s="28"/>
      <c r="K476" s="28">
        <f>SUM(I476:J476)</f>
        <v>780</v>
      </c>
      <c r="L476" s="28"/>
      <c r="M476" s="28">
        <f t="shared" ref="M476" si="1509">SUM(K476:L476)</f>
        <v>780</v>
      </c>
      <c r="N476" s="28">
        <v>780</v>
      </c>
      <c r="O476" s="28"/>
      <c r="P476" s="28">
        <f>SUM(N476:O476)</f>
        <v>780</v>
      </c>
      <c r="Q476" s="28"/>
      <c r="R476" s="28">
        <f t="shared" ref="R476" si="1510">SUM(P476:Q476)</f>
        <v>780</v>
      </c>
    </row>
    <row r="477" spans="1:18" ht="31.5" hidden="1" outlineLevel="7" x14ac:dyDescent="0.2">
      <c r="A477" s="22" t="s">
        <v>601</v>
      </c>
      <c r="B477" s="26"/>
      <c r="C477" s="23" t="s">
        <v>602</v>
      </c>
      <c r="D477" s="30">
        <f>D478</f>
        <v>366.7</v>
      </c>
      <c r="E477" s="30">
        <f t="shared" ref="E477:H477" si="1511">E478</f>
        <v>0</v>
      </c>
      <c r="F477" s="30">
        <f t="shared" si="1511"/>
        <v>366.7</v>
      </c>
      <c r="G477" s="30">
        <f t="shared" si="1511"/>
        <v>0</v>
      </c>
      <c r="H477" s="30">
        <f t="shared" si="1511"/>
        <v>366.7</v>
      </c>
      <c r="I477" s="30"/>
      <c r="J477" s="30">
        <f t="shared" ref="J477" si="1512">J478</f>
        <v>0</v>
      </c>
      <c r="K477" s="30">
        <f t="shared" ref="K477:M477" si="1513">K478</f>
        <v>0</v>
      </c>
      <c r="L477" s="30">
        <f t="shared" si="1513"/>
        <v>0</v>
      </c>
      <c r="M477" s="30">
        <f t="shared" si="1513"/>
        <v>0</v>
      </c>
      <c r="N477" s="30"/>
      <c r="O477" s="30">
        <f t="shared" ref="O477" si="1514">O478</f>
        <v>0</v>
      </c>
      <c r="P477" s="30">
        <f t="shared" ref="P477:R477" si="1515">P478</f>
        <v>0</v>
      </c>
      <c r="Q477" s="30">
        <f t="shared" si="1515"/>
        <v>0</v>
      </c>
      <c r="R477" s="30">
        <f t="shared" si="1515"/>
        <v>0</v>
      </c>
    </row>
    <row r="478" spans="1:18" ht="31.5" hidden="1" outlineLevel="7" x14ac:dyDescent="0.2">
      <c r="A478" s="26" t="s">
        <v>601</v>
      </c>
      <c r="B478" s="26" t="s">
        <v>65</v>
      </c>
      <c r="C478" s="27" t="s">
        <v>66</v>
      </c>
      <c r="D478" s="31">
        <v>366.7</v>
      </c>
      <c r="E478" s="28"/>
      <c r="F478" s="28">
        <f>SUM(D478:E478)</f>
        <v>366.7</v>
      </c>
      <c r="G478" s="28"/>
      <c r="H478" s="28">
        <f t="shared" ref="H478" si="1516">SUM(F478:G478)</f>
        <v>366.7</v>
      </c>
      <c r="I478" s="30"/>
      <c r="J478" s="28"/>
      <c r="K478" s="28">
        <f>SUM(I478:J478)</f>
        <v>0</v>
      </c>
      <c r="L478" s="28"/>
      <c r="M478" s="28">
        <f t="shared" ref="M478" si="1517">SUM(K478:L478)</f>
        <v>0</v>
      </c>
      <c r="N478" s="30"/>
      <c r="O478" s="28"/>
      <c r="P478" s="28">
        <f>SUM(N478:O478)</f>
        <v>0</v>
      </c>
      <c r="Q478" s="28"/>
      <c r="R478" s="28">
        <f t="shared" ref="R478" si="1518">SUM(P478:Q478)</f>
        <v>0</v>
      </c>
    </row>
    <row r="479" spans="1:18" ht="31.5" hidden="1" outlineLevel="4" x14ac:dyDescent="0.2">
      <c r="A479" s="22" t="s">
        <v>391</v>
      </c>
      <c r="B479" s="22"/>
      <c r="C479" s="23" t="s">
        <v>429</v>
      </c>
      <c r="D479" s="24">
        <f>D480+D482</f>
        <v>6874.94967</v>
      </c>
      <c r="E479" s="24">
        <f t="shared" ref="E479:F479" si="1519">E480+E482</f>
        <v>0</v>
      </c>
      <c r="F479" s="24">
        <f t="shared" si="1519"/>
        <v>6874.94967</v>
      </c>
      <c r="G479" s="24">
        <f t="shared" ref="G479:H479" si="1520">G480+G482</f>
        <v>0</v>
      </c>
      <c r="H479" s="24">
        <f t="shared" si="1520"/>
        <v>6874.94967</v>
      </c>
      <c r="I479" s="24"/>
      <c r="J479" s="24">
        <f t="shared" ref="J479" si="1521">J480+J482</f>
        <v>0</v>
      </c>
      <c r="K479" s="24">
        <f t="shared" ref="K479:M479" si="1522">K480+K482</f>
        <v>0</v>
      </c>
      <c r="L479" s="24">
        <f t="shared" si="1522"/>
        <v>0</v>
      </c>
      <c r="M479" s="24">
        <f t="shared" si="1522"/>
        <v>0</v>
      </c>
      <c r="N479" s="24"/>
      <c r="O479" s="24">
        <f t="shared" ref="O479" si="1523">O480+O482</f>
        <v>0</v>
      </c>
      <c r="P479" s="24">
        <f t="shared" ref="P479:R479" si="1524">P480+P482</f>
        <v>0</v>
      </c>
      <c r="Q479" s="24">
        <f t="shared" si="1524"/>
        <v>0</v>
      </c>
      <c r="R479" s="24">
        <f t="shared" si="1524"/>
        <v>0</v>
      </c>
    </row>
    <row r="480" spans="1:18" ht="31.5" hidden="1" outlineLevel="5" x14ac:dyDescent="0.2">
      <c r="A480" s="32" t="s">
        <v>392</v>
      </c>
      <c r="B480" s="32"/>
      <c r="C480" s="33" t="s">
        <v>652</v>
      </c>
      <c r="D480" s="30">
        <f>D481</f>
        <v>1718.7374199999999</v>
      </c>
      <c r="E480" s="30">
        <f t="shared" ref="E480:H480" si="1525">E481</f>
        <v>0</v>
      </c>
      <c r="F480" s="30">
        <f t="shared" si="1525"/>
        <v>1718.7374199999999</v>
      </c>
      <c r="G480" s="30">
        <f t="shared" si="1525"/>
        <v>0</v>
      </c>
      <c r="H480" s="30">
        <f t="shared" si="1525"/>
        <v>1718.7374199999999</v>
      </c>
      <c r="I480" s="30"/>
      <c r="J480" s="30">
        <f t="shared" ref="J480" si="1526">J481</f>
        <v>0</v>
      </c>
      <c r="K480" s="30">
        <f t="shared" ref="K480:M480" si="1527">K481</f>
        <v>0</v>
      </c>
      <c r="L480" s="30">
        <f t="shared" si="1527"/>
        <v>0</v>
      </c>
      <c r="M480" s="30">
        <f t="shared" si="1527"/>
        <v>0</v>
      </c>
      <c r="N480" s="30"/>
      <c r="O480" s="30">
        <f t="shared" ref="O480" si="1528">O481</f>
        <v>0</v>
      </c>
      <c r="P480" s="30">
        <f t="shared" ref="P480:R480" si="1529">P481</f>
        <v>0</v>
      </c>
      <c r="Q480" s="30">
        <f t="shared" si="1529"/>
        <v>0</v>
      </c>
      <c r="R480" s="30">
        <f t="shared" si="1529"/>
        <v>0</v>
      </c>
    </row>
    <row r="481" spans="1:18" ht="31.5" hidden="1" outlineLevel="7" x14ac:dyDescent="0.2">
      <c r="A481" s="34" t="s">
        <v>392</v>
      </c>
      <c r="B481" s="34" t="s">
        <v>65</v>
      </c>
      <c r="C481" s="35" t="s">
        <v>66</v>
      </c>
      <c r="D481" s="31">
        <v>1718.7374199999999</v>
      </c>
      <c r="E481" s="28"/>
      <c r="F481" s="28">
        <f>SUM(D481:E481)</f>
        <v>1718.7374199999999</v>
      </c>
      <c r="G481" s="28"/>
      <c r="H481" s="28">
        <f t="shared" ref="H481" si="1530">SUM(F481:G481)</f>
        <v>1718.7374199999999</v>
      </c>
      <c r="I481" s="31"/>
      <c r="J481" s="28"/>
      <c r="K481" s="28">
        <f>SUM(I481:J481)</f>
        <v>0</v>
      </c>
      <c r="L481" s="28"/>
      <c r="M481" s="28">
        <f t="shared" ref="M481" si="1531">SUM(K481:L481)</f>
        <v>0</v>
      </c>
      <c r="N481" s="31"/>
      <c r="O481" s="28"/>
      <c r="P481" s="28">
        <f>SUM(N481:O481)</f>
        <v>0</v>
      </c>
      <c r="Q481" s="28"/>
      <c r="R481" s="28">
        <f t="shared" ref="R481" si="1532">SUM(P481:Q481)</f>
        <v>0</v>
      </c>
    </row>
    <row r="482" spans="1:18" ht="31.5" hidden="1" outlineLevel="5" x14ac:dyDescent="0.2">
      <c r="A482" s="32" t="s">
        <v>392</v>
      </c>
      <c r="B482" s="32"/>
      <c r="C482" s="33" t="s">
        <v>653</v>
      </c>
      <c r="D482" s="30">
        <f>D483</f>
        <v>5156.2122499999996</v>
      </c>
      <c r="E482" s="30">
        <f t="shared" ref="E482:H482" si="1533">E483</f>
        <v>0</v>
      </c>
      <c r="F482" s="30">
        <f t="shared" si="1533"/>
        <v>5156.2122499999996</v>
      </c>
      <c r="G482" s="30">
        <f t="shared" si="1533"/>
        <v>0</v>
      </c>
      <c r="H482" s="30">
        <f t="shared" si="1533"/>
        <v>5156.2122499999996</v>
      </c>
      <c r="I482" s="30"/>
      <c r="J482" s="30">
        <f t="shared" ref="J482" si="1534">J483</f>
        <v>0</v>
      </c>
      <c r="K482" s="30">
        <f t="shared" ref="K482:M482" si="1535">K483</f>
        <v>0</v>
      </c>
      <c r="L482" s="30">
        <f t="shared" si="1535"/>
        <v>0</v>
      </c>
      <c r="M482" s="30">
        <f t="shared" si="1535"/>
        <v>0</v>
      </c>
      <c r="N482" s="30"/>
      <c r="O482" s="30">
        <f t="shared" ref="O482" si="1536">O483</f>
        <v>0</v>
      </c>
      <c r="P482" s="30">
        <f t="shared" ref="P482:R482" si="1537">P483</f>
        <v>0</v>
      </c>
      <c r="Q482" s="30">
        <f t="shared" si="1537"/>
        <v>0</v>
      </c>
      <c r="R482" s="30">
        <f t="shared" si="1537"/>
        <v>0</v>
      </c>
    </row>
    <row r="483" spans="1:18" ht="31.5" hidden="1" outlineLevel="7" x14ac:dyDescent="0.2">
      <c r="A483" s="34" t="s">
        <v>392</v>
      </c>
      <c r="B483" s="34" t="s">
        <v>65</v>
      </c>
      <c r="C483" s="35" t="s">
        <v>66</v>
      </c>
      <c r="D483" s="31">
        <v>5156.2122499999996</v>
      </c>
      <c r="E483" s="28"/>
      <c r="F483" s="28">
        <f>SUM(D483:E483)</f>
        <v>5156.2122499999996</v>
      </c>
      <c r="G483" s="28"/>
      <c r="H483" s="28">
        <f t="shared" ref="H483" si="1538">SUM(F483:G483)</f>
        <v>5156.2122499999996</v>
      </c>
      <c r="I483" s="31"/>
      <c r="J483" s="28"/>
      <c r="K483" s="28">
        <f>SUM(I483:J483)</f>
        <v>0</v>
      </c>
      <c r="L483" s="28"/>
      <c r="M483" s="28">
        <f t="shared" ref="M483" si="1539">SUM(K483:L483)</f>
        <v>0</v>
      </c>
      <c r="N483" s="31"/>
      <c r="O483" s="28"/>
      <c r="P483" s="28">
        <f>SUM(N483:O483)</f>
        <v>0</v>
      </c>
      <c r="Q483" s="28"/>
      <c r="R483" s="28">
        <f t="shared" ref="R483" si="1540">SUM(P483:Q483)</f>
        <v>0</v>
      </c>
    </row>
    <row r="484" spans="1:18" ht="31.5" outlineLevel="3" collapsed="1" x14ac:dyDescent="0.2">
      <c r="A484" s="22" t="s">
        <v>377</v>
      </c>
      <c r="B484" s="22"/>
      <c r="C484" s="23" t="s">
        <v>378</v>
      </c>
      <c r="D484" s="24">
        <f>D485</f>
        <v>125033.09999999999</v>
      </c>
      <c r="E484" s="24">
        <f t="shared" ref="E484:H484" si="1541">E485</f>
        <v>7500</v>
      </c>
      <c r="F484" s="24">
        <f t="shared" si="1541"/>
        <v>132533.1</v>
      </c>
      <c r="G484" s="24">
        <f t="shared" si="1541"/>
        <v>5825.5734999999986</v>
      </c>
      <c r="H484" s="24">
        <f t="shared" si="1541"/>
        <v>138358.6735</v>
      </c>
      <c r="I484" s="24">
        <f>I485</f>
        <v>125162.2</v>
      </c>
      <c r="J484" s="24">
        <f t="shared" ref="J484" si="1542">J485</f>
        <v>0</v>
      </c>
      <c r="K484" s="24">
        <f t="shared" ref="K484:M484" si="1543">K485</f>
        <v>125162.2</v>
      </c>
      <c r="L484" s="24">
        <f t="shared" si="1543"/>
        <v>0</v>
      </c>
      <c r="M484" s="24">
        <f t="shared" si="1543"/>
        <v>125162.2</v>
      </c>
      <c r="N484" s="24">
        <f>N485</f>
        <v>126204.49999999999</v>
      </c>
      <c r="O484" s="24">
        <f t="shared" ref="O484" si="1544">O485</f>
        <v>0</v>
      </c>
      <c r="P484" s="24">
        <f t="shared" ref="P484:R484" si="1545">P485</f>
        <v>126204.49999999999</v>
      </c>
      <c r="Q484" s="24">
        <f t="shared" si="1545"/>
        <v>0</v>
      </c>
      <c r="R484" s="24">
        <f t="shared" si="1545"/>
        <v>126204.49999999999</v>
      </c>
    </row>
    <row r="485" spans="1:18" ht="31.5" outlineLevel="4" x14ac:dyDescent="0.2">
      <c r="A485" s="22" t="s">
        <v>379</v>
      </c>
      <c r="B485" s="22"/>
      <c r="C485" s="23" t="s">
        <v>35</v>
      </c>
      <c r="D485" s="24">
        <f>D486+D489+D491</f>
        <v>125033.09999999999</v>
      </c>
      <c r="E485" s="24">
        <f t="shared" ref="E485:F485" si="1546">E486+E489+E491</f>
        <v>7500</v>
      </c>
      <c r="F485" s="24">
        <f t="shared" si="1546"/>
        <v>132533.1</v>
      </c>
      <c r="G485" s="24">
        <f t="shared" ref="G485:H485" si="1547">G486+G489+G491</f>
        <v>5825.5734999999986</v>
      </c>
      <c r="H485" s="24">
        <f t="shared" si="1547"/>
        <v>138358.6735</v>
      </c>
      <c r="I485" s="24">
        <f t="shared" ref="I485:N485" si="1548">I486+I489+I491</f>
        <v>125162.2</v>
      </c>
      <c r="J485" s="24">
        <f t="shared" ref="J485" si="1549">J486+J489+J491</f>
        <v>0</v>
      </c>
      <c r="K485" s="24">
        <f t="shared" ref="K485:M485" si="1550">K486+K489+K491</f>
        <v>125162.2</v>
      </c>
      <c r="L485" s="24">
        <f t="shared" si="1550"/>
        <v>0</v>
      </c>
      <c r="M485" s="24">
        <f t="shared" si="1550"/>
        <v>125162.2</v>
      </c>
      <c r="N485" s="24">
        <f t="shared" si="1548"/>
        <v>126204.49999999999</v>
      </c>
      <c r="O485" s="24">
        <f t="shared" ref="O485" si="1551">O486+O489+O491</f>
        <v>0</v>
      </c>
      <c r="P485" s="24">
        <f t="shared" ref="P485:R485" si="1552">P486+P489+P491</f>
        <v>126204.49999999999</v>
      </c>
      <c r="Q485" s="24">
        <f t="shared" si="1552"/>
        <v>0</v>
      </c>
      <c r="R485" s="24">
        <f t="shared" si="1552"/>
        <v>126204.49999999999</v>
      </c>
    </row>
    <row r="486" spans="1:18" ht="15.75" outlineLevel="5" x14ac:dyDescent="0.2">
      <c r="A486" s="22" t="s">
        <v>393</v>
      </c>
      <c r="B486" s="22"/>
      <c r="C486" s="23" t="s">
        <v>37</v>
      </c>
      <c r="D486" s="24">
        <f>D487+D488</f>
        <v>6026.5</v>
      </c>
      <c r="E486" s="24">
        <f t="shared" ref="E486:F486" si="1553">E487+E488</f>
        <v>0</v>
      </c>
      <c r="F486" s="24">
        <f t="shared" si="1553"/>
        <v>6026.5</v>
      </c>
      <c r="G486" s="24">
        <f t="shared" ref="G486:H486" si="1554">G487+G488</f>
        <v>0</v>
      </c>
      <c r="H486" s="24">
        <f t="shared" si="1554"/>
        <v>6026.5</v>
      </c>
      <c r="I486" s="24">
        <f t="shared" ref="I486:N486" si="1555">I487+I488</f>
        <v>6262.5999999999995</v>
      </c>
      <c r="J486" s="24">
        <f t="shared" ref="J486" si="1556">J487+J488</f>
        <v>0</v>
      </c>
      <c r="K486" s="24">
        <f t="shared" ref="K486:M486" si="1557">K487+K488</f>
        <v>6262.5999999999995</v>
      </c>
      <c r="L486" s="24">
        <f t="shared" si="1557"/>
        <v>0</v>
      </c>
      <c r="M486" s="24">
        <f t="shared" si="1557"/>
        <v>6262.5999999999995</v>
      </c>
      <c r="N486" s="24">
        <f t="shared" si="1555"/>
        <v>7304.9</v>
      </c>
      <c r="O486" s="24">
        <f t="shared" ref="O486" si="1558">O487+O488</f>
        <v>0</v>
      </c>
      <c r="P486" s="24">
        <f t="shared" ref="P486:R486" si="1559">P487+P488</f>
        <v>7304.9</v>
      </c>
      <c r="Q486" s="24">
        <f t="shared" si="1559"/>
        <v>0</v>
      </c>
      <c r="R486" s="24">
        <f t="shared" si="1559"/>
        <v>7304.9</v>
      </c>
    </row>
    <row r="487" spans="1:18" ht="47.25" outlineLevel="7" x14ac:dyDescent="0.2">
      <c r="A487" s="26" t="s">
        <v>393</v>
      </c>
      <c r="B487" s="26" t="s">
        <v>4</v>
      </c>
      <c r="C487" s="27" t="s">
        <v>5</v>
      </c>
      <c r="D487" s="28">
        <v>5898.3</v>
      </c>
      <c r="E487" s="28"/>
      <c r="F487" s="28">
        <f>SUM(D487:E487)</f>
        <v>5898.3</v>
      </c>
      <c r="G487" s="28">
        <v>-1</v>
      </c>
      <c r="H487" s="28">
        <f t="shared" ref="H487" si="1560">SUM(F487:G487)</f>
        <v>5897.3</v>
      </c>
      <c r="I487" s="28">
        <v>6134.4</v>
      </c>
      <c r="J487" s="28"/>
      <c r="K487" s="28">
        <f>SUM(I487:J487)</f>
        <v>6134.4</v>
      </c>
      <c r="L487" s="28"/>
      <c r="M487" s="28">
        <f t="shared" ref="M487" si="1561">SUM(K487:L487)</f>
        <v>6134.4</v>
      </c>
      <c r="N487" s="28">
        <v>7176.7</v>
      </c>
      <c r="O487" s="28"/>
      <c r="P487" s="28">
        <f>SUM(N487:O487)</f>
        <v>7176.7</v>
      </c>
      <c r="Q487" s="28"/>
      <c r="R487" s="28">
        <f t="shared" ref="R487" si="1562">SUM(P487:Q487)</f>
        <v>7176.7</v>
      </c>
    </row>
    <row r="488" spans="1:18" ht="31.5" outlineLevel="7" x14ac:dyDescent="0.2">
      <c r="A488" s="26" t="s">
        <v>393</v>
      </c>
      <c r="B488" s="26" t="s">
        <v>7</v>
      </c>
      <c r="C488" s="27" t="s">
        <v>8</v>
      </c>
      <c r="D488" s="28">
        <v>128.19999999999999</v>
      </c>
      <c r="E488" s="28"/>
      <c r="F488" s="28">
        <f>SUM(D488:E488)</f>
        <v>128.19999999999999</v>
      </c>
      <c r="G488" s="28">
        <v>1</v>
      </c>
      <c r="H488" s="28">
        <f t="shared" ref="H488" si="1563">SUM(F488:G488)</f>
        <v>129.19999999999999</v>
      </c>
      <c r="I488" s="28">
        <v>128.19999999999999</v>
      </c>
      <c r="J488" s="28"/>
      <c r="K488" s="28">
        <f>SUM(I488:J488)</f>
        <v>128.19999999999999</v>
      </c>
      <c r="L488" s="28"/>
      <c r="M488" s="28">
        <f t="shared" ref="M488" si="1564">SUM(K488:L488)</f>
        <v>128.19999999999999</v>
      </c>
      <c r="N488" s="28">
        <v>128.19999999999999</v>
      </c>
      <c r="O488" s="28"/>
      <c r="P488" s="28">
        <f>SUM(N488:O488)</f>
        <v>128.19999999999999</v>
      </c>
      <c r="Q488" s="28"/>
      <c r="R488" s="28">
        <f t="shared" ref="R488" si="1565">SUM(P488:Q488)</f>
        <v>128.19999999999999</v>
      </c>
    </row>
    <row r="489" spans="1:18" ht="31.5" customHeight="1" outlineLevel="5" x14ac:dyDescent="0.2">
      <c r="A489" s="22" t="s">
        <v>380</v>
      </c>
      <c r="B489" s="22"/>
      <c r="C489" s="23" t="s">
        <v>411</v>
      </c>
      <c r="D489" s="24">
        <f t="shared" ref="D489:R489" si="1566">D490</f>
        <v>118468.4</v>
      </c>
      <c r="E489" s="24">
        <f t="shared" si="1566"/>
        <v>7500</v>
      </c>
      <c r="F489" s="24">
        <f t="shared" si="1566"/>
        <v>125968.4</v>
      </c>
      <c r="G489" s="24">
        <f t="shared" si="1566"/>
        <v>5825.5734999999986</v>
      </c>
      <c r="H489" s="24">
        <f t="shared" si="1566"/>
        <v>131793.97349999999</v>
      </c>
      <c r="I489" s="24">
        <f t="shared" si="1566"/>
        <v>118361.4</v>
      </c>
      <c r="J489" s="24">
        <f t="shared" si="1566"/>
        <v>0</v>
      </c>
      <c r="K489" s="24">
        <f t="shared" si="1566"/>
        <v>118361.4</v>
      </c>
      <c r="L489" s="24">
        <f t="shared" si="1566"/>
        <v>0</v>
      </c>
      <c r="M489" s="24">
        <f t="shared" si="1566"/>
        <v>118361.4</v>
      </c>
      <c r="N489" s="24">
        <f t="shared" si="1566"/>
        <v>118361.4</v>
      </c>
      <c r="O489" s="24">
        <f t="shared" si="1566"/>
        <v>0</v>
      </c>
      <c r="P489" s="24">
        <f t="shared" si="1566"/>
        <v>118361.4</v>
      </c>
      <c r="Q489" s="24">
        <f t="shared" si="1566"/>
        <v>0</v>
      </c>
      <c r="R489" s="24">
        <f t="shared" si="1566"/>
        <v>118361.4</v>
      </c>
    </row>
    <row r="490" spans="1:18" ht="31.5" outlineLevel="7" x14ac:dyDescent="0.2">
      <c r="A490" s="26" t="s">
        <v>380</v>
      </c>
      <c r="B490" s="26" t="s">
        <v>65</v>
      </c>
      <c r="C490" s="27" t="s">
        <v>66</v>
      </c>
      <c r="D490" s="28">
        <f>116641.2+91+1736.2</f>
        <v>118468.4</v>
      </c>
      <c r="E490" s="28">
        <v>7500</v>
      </c>
      <c r="F490" s="28">
        <f>SUM(D490:E490)</f>
        <v>125968.4</v>
      </c>
      <c r="G490" s="28">
        <f>-124141.2+20+129946.7735</f>
        <v>5825.5734999999986</v>
      </c>
      <c r="H490" s="28">
        <f t="shared" ref="H490" si="1567">SUM(F490:G490)</f>
        <v>131793.97349999999</v>
      </c>
      <c r="I490" s="28">
        <f>116534.2+91+1736.2</f>
        <v>118361.4</v>
      </c>
      <c r="J490" s="28"/>
      <c r="K490" s="28">
        <f>SUM(I490:J490)</f>
        <v>118361.4</v>
      </c>
      <c r="L490" s="28">
        <f>-116534.2+116534.2</f>
        <v>0</v>
      </c>
      <c r="M490" s="28">
        <f t="shared" ref="M490" si="1568">SUM(K490:L490)</f>
        <v>118361.4</v>
      </c>
      <c r="N490" s="28">
        <f>116534.2+91+1736.2</f>
        <v>118361.4</v>
      </c>
      <c r="O490" s="28"/>
      <c r="P490" s="28">
        <f>SUM(N490:O490)</f>
        <v>118361.4</v>
      </c>
      <c r="Q490" s="28">
        <f>-116534.2+116534.2</f>
        <v>0</v>
      </c>
      <c r="R490" s="28">
        <f t="shared" ref="R490" si="1569">SUM(P490:Q490)</f>
        <v>118361.4</v>
      </c>
    </row>
    <row r="491" spans="1:18" ht="24" hidden="1" customHeight="1" outlineLevel="5" x14ac:dyDescent="0.2">
      <c r="A491" s="22" t="s">
        <v>381</v>
      </c>
      <c r="B491" s="22"/>
      <c r="C491" s="23" t="s">
        <v>382</v>
      </c>
      <c r="D491" s="24">
        <f>D492</f>
        <v>538.20000000000005</v>
      </c>
      <c r="E491" s="24">
        <f t="shared" ref="E491:H491" si="1570">E492</f>
        <v>0</v>
      </c>
      <c r="F491" s="24">
        <f t="shared" si="1570"/>
        <v>538.20000000000005</v>
      </c>
      <c r="G491" s="24">
        <f t="shared" si="1570"/>
        <v>0</v>
      </c>
      <c r="H491" s="24">
        <f t="shared" si="1570"/>
        <v>538.20000000000005</v>
      </c>
      <c r="I491" s="24">
        <f>I492</f>
        <v>538.20000000000005</v>
      </c>
      <c r="J491" s="24">
        <f t="shared" ref="J491" si="1571">J492</f>
        <v>0</v>
      </c>
      <c r="K491" s="24">
        <f t="shared" ref="K491:M491" si="1572">K492</f>
        <v>538.20000000000005</v>
      </c>
      <c r="L491" s="24">
        <f t="shared" si="1572"/>
        <v>0</v>
      </c>
      <c r="M491" s="24">
        <f t="shared" si="1572"/>
        <v>538.20000000000005</v>
      </c>
      <c r="N491" s="24">
        <f>N492</f>
        <v>538.20000000000005</v>
      </c>
      <c r="O491" s="24">
        <f t="shared" ref="O491" si="1573">O492</f>
        <v>0</v>
      </c>
      <c r="P491" s="24">
        <f t="shared" ref="P491:R491" si="1574">P492</f>
        <v>538.20000000000005</v>
      </c>
      <c r="Q491" s="24">
        <f t="shared" si="1574"/>
        <v>0</v>
      </c>
      <c r="R491" s="24">
        <f t="shared" si="1574"/>
        <v>538.20000000000005</v>
      </c>
    </row>
    <row r="492" spans="1:18" ht="31.5" hidden="1" outlineLevel="7" x14ac:dyDescent="0.2">
      <c r="A492" s="26" t="s">
        <v>381</v>
      </c>
      <c r="B492" s="26" t="s">
        <v>65</v>
      </c>
      <c r="C492" s="27" t="s">
        <v>66</v>
      </c>
      <c r="D492" s="28">
        <v>538.20000000000005</v>
      </c>
      <c r="E492" s="28"/>
      <c r="F492" s="28">
        <f>SUM(D492:E492)</f>
        <v>538.20000000000005</v>
      </c>
      <c r="G492" s="28"/>
      <c r="H492" s="28">
        <f t="shared" ref="H492" si="1575">SUM(F492:G492)</f>
        <v>538.20000000000005</v>
      </c>
      <c r="I492" s="28">
        <v>538.20000000000005</v>
      </c>
      <c r="J492" s="28"/>
      <c r="K492" s="28">
        <f>SUM(I492:J492)</f>
        <v>538.20000000000005</v>
      </c>
      <c r="L492" s="28"/>
      <c r="M492" s="28">
        <f t="shared" ref="M492" si="1576">SUM(K492:L492)</f>
        <v>538.20000000000005</v>
      </c>
      <c r="N492" s="28">
        <v>538.20000000000005</v>
      </c>
      <c r="O492" s="28"/>
      <c r="P492" s="28">
        <f>SUM(N492:O492)</f>
        <v>538.20000000000005</v>
      </c>
      <c r="Q492" s="28"/>
      <c r="R492" s="28">
        <f t="shared" ref="R492" si="1577">SUM(P492:Q492)</f>
        <v>538.20000000000005</v>
      </c>
    </row>
    <row r="493" spans="1:18" ht="31.5" outlineLevel="2" collapsed="1" x14ac:dyDescent="0.2">
      <c r="A493" s="22" t="s">
        <v>57</v>
      </c>
      <c r="B493" s="22"/>
      <c r="C493" s="23" t="s">
        <v>58</v>
      </c>
      <c r="D493" s="24">
        <f t="shared" ref="D493:R493" si="1578">D494+D507+D513+D517</f>
        <v>11387.53881</v>
      </c>
      <c r="E493" s="24">
        <f t="shared" si="1578"/>
        <v>-0.01</v>
      </c>
      <c r="F493" s="24">
        <f t="shared" si="1578"/>
        <v>11387.52881</v>
      </c>
      <c r="G493" s="24">
        <f t="shared" si="1578"/>
        <v>1693.44886</v>
      </c>
      <c r="H493" s="24">
        <f t="shared" si="1578"/>
        <v>13080.977669999998</v>
      </c>
      <c r="I493" s="24">
        <f t="shared" si="1578"/>
        <v>8882.1999999999989</v>
      </c>
      <c r="J493" s="24">
        <f t="shared" si="1578"/>
        <v>0</v>
      </c>
      <c r="K493" s="24">
        <f t="shared" si="1578"/>
        <v>8882.1999999999989</v>
      </c>
      <c r="L493" s="24">
        <f t="shared" si="1578"/>
        <v>0</v>
      </c>
      <c r="M493" s="24">
        <f t="shared" si="1578"/>
        <v>8882.1999999999989</v>
      </c>
      <c r="N493" s="24">
        <f t="shared" si="1578"/>
        <v>8882.1999999999989</v>
      </c>
      <c r="O493" s="24">
        <f t="shared" si="1578"/>
        <v>0</v>
      </c>
      <c r="P493" s="24">
        <f t="shared" si="1578"/>
        <v>8882.1999999999989</v>
      </c>
      <c r="Q493" s="24">
        <f t="shared" si="1578"/>
        <v>0</v>
      </c>
      <c r="R493" s="24">
        <f t="shared" si="1578"/>
        <v>8882.1999999999989</v>
      </c>
    </row>
    <row r="494" spans="1:18" ht="31.5" outlineLevel="3" x14ac:dyDescent="0.2">
      <c r="A494" s="22" t="s">
        <v>59</v>
      </c>
      <c r="B494" s="22"/>
      <c r="C494" s="23" t="s">
        <v>60</v>
      </c>
      <c r="D494" s="24">
        <f>D495</f>
        <v>6515.7388100000007</v>
      </c>
      <c r="E494" s="24">
        <f t="shared" ref="E494:H494" si="1579">E495</f>
        <v>-0.01</v>
      </c>
      <c r="F494" s="24">
        <f t="shared" si="1579"/>
        <v>6515.7288100000005</v>
      </c>
      <c r="G494" s="24">
        <f t="shared" si="1579"/>
        <v>1216.9176600000001</v>
      </c>
      <c r="H494" s="24">
        <f t="shared" si="1579"/>
        <v>7732.6464699999997</v>
      </c>
      <c r="I494" s="24">
        <f t="shared" ref="I494:N494" si="1580">I495</f>
        <v>4423.3999999999996</v>
      </c>
      <c r="J494" s="24">
        <f t="shared" ref="J494" si="1581">J495</f>
        <v>0</v>
      </c>
      <c r="K494" s="24">
        <f t="shared" ref="K494:M494" si="1582">K495</f>
        <v>4423.3999999999996</v>
      </c>
      <c r="L494" s="24">
        <f t="shared" si="1582"/>
        <v>0</v>
      </c>
      <c r="M494" s="24">
        <f t="shared" si="1582"/>
        <v>4423.3999999999996</v>
      </c>
      <c r="N494" s="24">
        <f t="shared" si="1580"/>
        <v>4423.3999999999996</v>
      </c>
      <c r="O494" s="24">
        <f t="shared" ref="O494" si="1583">O495</f>
        <v>0</v>
      </c>
      <c r="P494" s="24">
        <f t="shared" ref="P494:R494" si="1584">P495</f>
        <v>4423.3999999999996</v>
      </c>
      <c r="Q494" s="24">
        <f t="shared" si="1584"/>
        <v>0</v>
      </c>
      <c r="R494" s="24">
        <f t="shared" si="1584"/>
        <v>4423.3999999999996</v>
      </c>
    </row>
    <row r="495" spans="1:18" ht="31.5" outlineLevel="4" x14ac:dyDescent="0.2">
      <c r="A495" s="22" t="s">
        <v>61</v>
      </c>
      <c r="B495" s="22"/>
      <c r="C495" s="23" t="s">
        <v>62</v>
      </c>
      <c r="D495" s="24">
        <f>D496+D503+D505+D501+D499</f>
        <v>6515.7388100000007</v>
      </c>
      <c r="E495" s="24">
        <f t="shared" ref="E495:F495" si="1585">E496+E503+E505+E501+E499</f>
        <v>-0.01</v>
      </c>
      <c r="F495" s="24">
        <f t="shared" si="1585"/>
        <v>6515.7288100000005</v>
      </c>
      <c r="G495" s="24">
        <f t="shared" ref="G495:H495" si="1586">G496+G503+G505+G501+G499</f>
        <v>1216.9176600000001</v>
      </c>
      <c r="H495" s="24">
        <f t="shared" si="1586"/>
        <v>7732.6464699999997</v>
      </c>
      <c r="I495" s="24">
        <f>I496+I503+I505+I501+I499</f>
        <v>4423.3999999999996</v>
      </c>
      <c r="J495" s="24">
        <f t="shared" ref="J495" si="1587">J496+J503+J505+J501+J499</f>
        <v>0</v>
      </c>
      <c r="K495" s="24">
        <f t="shared" ref="K495:M495" si="1588">K496+K503+K505+K501+K499</f>
        <v>4423.3999999999996</v>
      </c>
      <c r="L495" s="24">
        <f t="shared" si="1588"/>
        <v>0</v>
      </c>
      <c r="M495" s="24">
        <f t="shared" si="1588"/>
        <v>4423.3999999999996</v>
      </c>
      <c r="N495" s="24">
        <f>N496+N503+N505+N501+N499</f>
        <v>4423.3999999999996</v>
      </c>
      <c r="O495" s="24">
        <f t="shared" ref="O495" si="1589">O496+O503+O505+O501+O499</f>
        <v>0</v>
      </c>
      <c r="P495" s="24">
        <f t="shared" ref="P495:R495" si="1590">P496+P503+P505+P501+P499</f>
        <v>4423.3999999999996</v>
      </c>
      <c r="Q495" s="24">
        <f t="shared" si="1590"/>
        <v>0</v>
      </c>
      <c r="R495" s="24">
        <f t="shared" si="1590"/>
        <v>4423.3999999999996</v>
      </c>
    </row>
    <row r="496" spans="1:18" ht="31.5" outlineLevel="5" x14ac:dyDescent="0.2">
      <c r="A496" s="22" t="s">
        <v>63</v>
      </c>
      <c r="B496" s="22"/>
      <c r="C496" s="23" t="s">
        <v>64</v>
      </c>
      <c r="D496" s="24">
        <f>D497+D498</f>
        <v>3423.4</v>
      </c>
      <c r="E496" s="24">
        <f t="shared" ref="E496:F496" si="1591">E497+E498</f>
        <v>0</v>
      </c>
      <c r="F496" s="24">
        <f t="shared" si="1591"/>
        <v>3423.4</v>
      </c>
      <c r="G496" s="24">
        <f t="shared" ref="G496:H496" si="1592">G497+G498</f>
        <v>1216.9176600000001</v>
      </c>
      <c r="H496" s="24">
        <f t="shared" si="1592"/>
        <v>4640.3176600000006</v>
      </c>
      <c r="I496" s="24">
        <f>I497+I498</f>
        <v>3423.4</v>
      </c>
      <c r="J496" s="24">
        <f t="shared" ref="J496" si="1593">J497+J498</f>
        <v>0</v>
      </c>
      <c r="K496" s="24">
        <f t="shared" ref="K496:M496" si="1594">K497+K498</f>
        <v>3423.4</v>
      </c>
      <c r="L496" s="24">
        <f t="shared" si="1594"/>
        <v>0</v>
      </c>
      <c r="M496" s="24">
        <f t="shared" si="1594"/>
        <v>3423.4</v>
      </c>
      <c r="N496" s="24">
        <f>N497+N498</f>
        <v>3423.4</v>
      </c>
      <c r="O496" s="24">
        <f t="shared" ref="O496" si="1595">O497+O498</f>
        <v>0</v>
      </c>
      <c r="P496" s="24">
        <f t="shared" ref="P496:R496" si="1596">P497+P498</f>
        <v>3423.4</v>
      </c>
      <c r="Q496" s="24">
        <f t="shared" si="1596"/>
        <v>0</v>
      </c>
      <c r="R496" s="24">
        <f t="shared" si="1596"/>
        <v>3423.4</v>
      </c>
    </row>
    <row r="497" spans="1:18" ht="31.5" hidden="1" outlineLevel="7" x14ac:dyDescent="0.2">
      <c r="A497" s="26" t="s">
        <v>63</v>
      </c>
      <c r="B497" s="26" t="s">
        <v>7</v>
      </c>
      <c r="C497" s="27" t="s">
        <v>8</v>
      </c>
      <c r="D497" s="31">
        <v>45</v>
      </c>
      <c r="E497" s="28"/>
      <c r="F497" s="28">
        <f>SUM(D497:E497)</f>
        <v>45</v>
      </c>
      <c r="G497" s="28"/>
      <c r="H497" s="28">
        <f t="shared" ref="H497" si="1597">SUM(F497:G497)</f>
        <v>45</v>
      </c>
      <c r="I497" s="31">
        <v>45</v>
      </c>
      <c r="J497" s="28"/>
      <c r="K497" s="28">
        <f>SUM(I497:J497)</f>
        <v>45</v>
      </c>
      <c r="L497" s="28"/>
      <c r="M497" s="28">
        <f t="shared" ref="M497" si="1598">SUM(K497:L497)</f>
        <v>45</v>
      </c>
      <c r="N497" s="31">
        <v>45</v>
      </c>
      <c r="O497" s="28"/>
      <c r="P497" s="28">
        <f>SUM(N497:O497)</f>
        <v>45</v>
      </c>
      <c r="Q497" s="28"/>
      <c r="R497" s="28">
        <f t="shared" ref="R497" si="1599">SUM(P497:Q497)</f>
        <v>45</v>
      </c>
    </row>
    <row r="498" spans="1:18" ht="31.5" outlineLevel="7" x14ac:dyDescent="0.2">
      <c r="A498" s="26" t="s">
        <v>63</v>
      </c>
      <c r="B498" s="26" t="s">
        <v>65</v>
      </c>
      <c r="C498" s="27" t="s">
        <v>66</v>
      </c>
      <c r="D498" s="31">
        <f>3378.4</f>
        <v>3378.4</v>
      </c>
      <c r="E498" s="28"/>
      <c r="F498" s="28">
        <f>SUM(D498:E498)</f>
        <v>3378.4</v>
      </c>
      <c r="G498" s="28">
        <v>1216.9176600000001</v>
      </c>
      <c r="H498" s="28">
        <f t="shared" ref="H498" si="1600">SUM(F498:G498)</f>
        <v>4595.3176600000006</v>
      </c>
      <c r="I498" s="31">
        <v>3378.4</v>
      </c>
      <c r="J498" s="28"/>
      <c r="K498" s="28">
        <f>SUM(I498:J498)</f>
        <v>3378.4</v>
      </c>
      <c r="L498" s="28"/>
      <c r="M498" s="28">
        <f t="shared" ref="M498" si="1601">SUM(K498:L498)</f>
        <v>3378.4</v>
      </c>
      <c r="N498" s="31">
        <v>3378.4</v>
      </c>
      <c r="O498" s="28"/>
      <c r="P498" s="28">
        <f>SUM(N498:O498)</f>
        <v>3378.4</v>
      </c>
      <c r="Q498" s="28"/>
      <c r="R498" s="28">
        <f t="shared" ref="R498" si="1602">SUM(P498:Q498)</f>
        <v>3378.4</v>
      </c>
    </row>
    <row r="499" spans="1:18" ht="31.5" hidden="1" outlineLevel="7" x14ac:dyDescent="0.2">
      <c r="A499" s="32" t="s">
        <v>459</v>
      </c>
      <c r="B499" s="32"/>
      <c r="C499" s="54" t="s">
        <v>723</v>
      </c>
      <c r="D499" s="30">
        <f>D500</f>
        <v>160.5</v>
      </c>
      <c r="E499" s="30">
        <f t="shared" ref="E499:H499" si="1603">E500</f>
        <v>0</v>
      </c>
      <c r="F499" s="30">
        <f t="shared" si="1603"/>
        <v>160.5</v>
      </c>
      <c r="G499" s="30">
        <f t="shared" si="1603"/>
        <v>0</v>
      </c>
      <c r="H499" s="30">
        <f t="shared" si="1603"/>
        <v>160.5</v>
      </c>
      <c r="I499" s="30"/>
      <c r="J499" s="30">
        <f t="shared" ref="J499" si="1604">J500</f>
        <v>0</v>
      </c>
      <c r="K499" s="30">
        <f t="shared" ref="K499:M499" si="1605">K500</f>
        <v>0</v>
      </c>
      <c r="L499" s="30">
        <f t="shared" si="1605"/>
        <v>0</v>
      </c>
      <c r="M499" s="30">
        <f t="shared" si="1605"/>
        <v>0</v>
      </c>
      <c r="N499" s="30"/>
      <c r="O499" s="30">
        <f t="shared" ref="O499" si="1606">O500</f>
        <v>0</v>
      </c>
      <c r="P499" s="30">
        <f t="shared" ref="P499:R499" si="1607">P500</f>
        <v>0</v>
      </c>
      <c r="Q499" s="30">
        <f t="shared" si="1607"/>
        <v>0</v>
      </c>
      <c r="R499" s="30">
        <f t="shared" si="1607"/>
        <v>0</v>
      </c>
    </row>
    <row r="500" spans="1:18" ht="31.5" hidden="1" outlineLevel="7" x14ac:dyDescent="0.2">
      <c r="A500" s="34" t="s">
        <v>459</v>
      </c>
      <c r="B500" s="34" t="s">
        <v>65</v>
      </c>
      <c r="C500" s="40" t="s">
        <v>421</v>
      </c>
      <c r="D500" s="31">
        <v>160.5</v>
      </c>
      <c r="E500" s="28"/>
      <c r="F500" s="28">
        <f>SUM(D500:E500)</f>
        <v>160.5</v>
      </c>
      <c r="G500" s="28"/>
      <c r="H500" s="28">
        <f t="shared" ref="H500" si="1608">SUM(F500:G500)</f>
        <v>160.5</v>
      </c>
      <c r="I500" s="31"/>
      <c r="J500" s="28"/>
      <c r="K500" s="28">
        <f>SUM(I500:J500)</f>
        <v>0</v>
      </c>
      <c r="L500" s="28"/>
      <c r="M500" s="28">
        <f t="shared" ref="M500" si="1609">SUM(K500:L500)</f>
        <v>0</v>
      </c>
      <c r="N500" s="31"/>
      <c r="O500" s="28"/>
      <c r="P500" s="28">
        <f>SUM(N500:O500)</f>
        <v>0</v>
      </c>
      <c r="Q500" s="28"/>
      <c r="R500" s="28">
        <f t="shared" ref="R500" si="1610">SUM(P500:Q500)</f>
        <v>0</v>
      </c>
    </row>
    <row r="501" spans="1:18" ht="31.5" hidden="1" outlineLevel="7" x14ac:dyDescent="0.2">
      <c r="A501" s="32" t="s">
        <v>459</v>
      </c>
      <c r="B501" s="32"/>
      <c r="C501" s="54" t="s">
        <v>724</v>
      </c>
      <c r="D501" s="30">
        <f>D502</f>
        <v>802.4</v>
      </c>
      <c r="E501" s="30">
        <f t="shared" ref="E501:H501" si="1611">E502</f>
        <v>0</v>
      </c>
      <c r="F501" s="30">
        <f t="shared" si="1611"/>
        <v>802.4</v>
      </c>
      <c r="G501" s="30">
        <f t="shared" si="1611"/>
        <v>0</v>
      </c>
      <c r="H501" s="30">
        <f t="shared" si="1611"/>
        <v>802.4</v>
      </c>
      <c r="I501" s="30"/>
      <c r="J501" s="30">
        <f t="shared" ref="J501" si="1612">J502</f>
        <v>0</v>
      </c>
      <c r="K501" s="30">
        <f t="shared" ref="K501:M501" si="1613">K502</f>
        <v>0</v>
      </c>
      <c r="L501" s="30">
        <f t="shared" si="1613"/>
        <v>0</v>
      </c>
      <c r="M501" s="30">
        <f t="shared" si="1613"/>
        <v>0</v>
      </c>
      <c r="N501" s="30"/>
      <c r="O501" s="30">
        <f t="shared" ref="O501" si="1614">O502</f>
        <v>0</v>
      </c>
      <c r="P501" s="30">
        <f t="shared" ref="P501:R501" si="1615">P502</f>
        <v>0</v>
      </c>
      <c r="Q501" s="30">
        <f t="shared" si="1615"/>
        <v>0</v>
      </c>
      <c r="R501" s="30">
        <f t="shared" si="1615"/>
        <v>0</v>
      </c>
    </row>
    <row r="502" spans="1:18" ht="31.5" hidden="1" outlineLevel="7" x14ac:dyDescent="0.2">
      <c r="A502" s="34" t="s">
        <v>459</v>
      </c>
      <c r="B502" s="34" t="s">
        <v>65</v>
      </c>
      <c r="C502" s="40" t="s">
        <v>66</v>
      </c>
      <c r="D502" s="31">
        <v>802.4</v>
      </c>
      <c r="E502" s="28"/>
      <c r="F502" s="28">
        <f>SUM(D502:E502)</f>
        <v>802.4</v>
      </c>
      <c r="G502" s="28"/>
      <c r="H502" s="28">
        <f t="shared" ref="H502" si="1616">SUM(F502:G502)</f>
        <v>802.4</v>
      </c>
      <c r="I502" s="31"/>
      <c r="J502" s="28"/>
      <c r="K502" s="28">
        <f>SUM(I502:J502)</f>
        <v>0</v>
      </c>
      <c r="L502" s="28"/>
      <c r="M502" s="28">
        <f t="shared" ref="M502" si="1617">SUM(K502:L502)</f>
        <v>0</v>
      </c>
      <c r="N502" s="31"/>
      <c r="O502" s="28"/>
      <c r="P502" s="28">
        <f>SUM(N502:O502)</f>
        <v>0</v>
      </c>
      <c r="Q502" s="28"/>
      <c r="R502" s="28">
        <f t="shared" ref="R502" si="1618">SUM(P502:Q502)</f>
        <v>0</v>
      </c>
    </row>
    <row r="503" spans="1:18" ht="31.5" hidden="1" outlineLevel="7" x14ac:dyDescent="0.2">
      <c r="A503" s="22" t="s">
        <v>442</v>
      </c>
      <c r="B503" s="22"/>
      <c r="C503" s="39" t="s">
        <v>580</v>
      </c>
      <c r="D503" s="30">
        <f>D504</f>
        <v>1064.71245</v>
      </c>
      <c r="E503" s="30">
        <f t="shared" ref="E503:H503" si="1619">E504</f>
        <v>-0.01</v>
      </c>
      <c r="F503" s="30">
        <f t="shared" si="1619"/>
        <v>1064.70245</v>
      </c>
      <c r="G503" s="30">
        <f t="shared" si="1619"/>
        <v>0</v>
      </c>
      <c r="H503" s="30">
        <f t="shared" si="1619"/>
        <v>1064.70245</v>
      </c>
      <c r="I503" s="30">
        <f t="shared" ref="I503:N503" si="1620">I504</f>
        <v>1000</v>
      </c>
      <c r="J503" s="30">
        <f t="shared" ref="J503" si="1621">J504</f>
        <v>0</v>
      </c>
      <c r="K503" s="30">
        <f t="shared" ref="K503:M503" si="1622">K504</f>
        <v>1000</v>
      </c>
      <c r="L503" s="30">
        <f t="shared" si="1622"/>
        <v>0</v>
      </c>
      <c r="M503" s="30">
        <f t="shared" si="1622"/>
        <v>1000</v>
      </c>
      <c r="N503" s="30">
        <f t="shared" si="1620"/>
        <v>1000</v>
      </c>
      <c r="O503" s="30">
        <f t="shared" ref="O503" si="1623">O504</f>
        <v>0</v>
      </c>
      <c r="P503" s="30">
        <f t="shared" ref="P503:R503" si="1624">P504</f>
        <v>1000</v>
      </c>
      <c r="Q503" s="30">
        <f t="shared" si="1624"/>
        <v>0</v>
      </c>
      <c r="R503" s="30">
        <f t="shared" si="1624"/>
        <v>1000</v>
      </c>
    </row>
    <row r="504" spans="1:18" ht="31.5" hidden="1" outlineLevel="7" x14ac:dyDescent="0.2">
      <c r="A504" s="26" t="s">
        <v>442</v>
      </c>
      <c r="B504" s="26" t="s">
        <v>65</v>
      </c>
      <c r="C504" s="7" t="s">
        <v>421</v>
      </c>
      <c r="D504" s="31">
        <v>1064.71245</v>
      </c>
      <c r="E504" s="55">
        <v>-0.01</v>
      </c>
      <c r="F504" s="51">
        <f>SUM(D504:E504)</f>
        <v>1064.70245</v>
      </c>
      <c r="G504" s="51"/>
      <c r="H504" s="51">
        <f t="shared" ref="H504" si="1625">SUM(F504:G504)</f>
        <v>1064.70245</v>
      </c>
      <c r="I504" s="31">
        <v>1000</v>
      </c>
      <c r="J504" s="28"/>
      <c r="K504" s="28">
        <f>SUM(I504:J504)</f>
        <v>1000</v>
      </c>
      <c r="L504" s="51"/>
      <c r="M504" s="51">
        <f t="shared" ref="M504" si="1626">SUM(K504:L504)</f>
        <v>1000</v>
      </c>
      <c r="N504" s="31">
        <v>1000</v>
      </c>
      <c r="O504" s="28"/>
      <c r="P504" s="28">
        <f>SUM(N504:O504)</f>
        <v>1000</v>
      </c>
      <c r="Q504" s="51"/>
      <c r="R504" s="51">
        <f t="shared" ref="R504" si="1627">SUM(P504:Q504)</f>
        <v>1000</v>
      </c>
    </row>
    <row r="505" spans="1:18" ht="31.5" hidden="1" outlineLevel="7" x14ac:dyDescent="0.2">
      <c r="A505" s="22" t="s">
        <v>442</v>
      </c>
      <c r="B505" s="22"/>
      <c r="C505" s="39" t="s">
        <v>448</v>
      </c>
      <c r="D505" s="30">
        <f t="shared" ref="D505:H505" si="1628">D506</f>
        <v>1064.7263600000001</v>
      </c>
      <c r="E505" s="30">
        <f t="shared" si="1628"/>
        <v>0</v>
      </c>
      <c r="F505" s="30">
        <f t="shared" si="1628"/>
        <v>1064.7263600000001</v>
      </c>
      <c r="G505" s="30">
        <f t="shared" si="1628"/>
        <v>0</v>
      </c>
      <c r="H505" s="30">
        <f t="shared" si="1628"/>
        <v>1064.7263600000001</v>
      </c>
      <c r="I505" s="30"/>
      <c r="J505" s="30">
        <f t="shared" ref="J505:M505" si="1629">J506</f>
        <v>0</v>
      </c>
      <c r="K505" s="30">
        <f t="shared" si="1629"/>
        <v>0</v>
      </c>
      <c r="L505" s="30">
        <f t="shared" si="1629"/>
        <v>0</v>
      </c>
      <c r="M505" s="30">
        <f t="shared" si="1629"/>
        <v>0</v>
      </c>
      <c r="N505" s="30"/>
      <c r="O505" s="30">
        <f t="shared" ref="O505:R505" si="1630">O506</f>
        <v>0</v>
      </c>
      <c r="P505" s="30">
        <f t="shared" si="1630"/>
        <v>0</v>
      </c>
      <c r="Q505" s="30">
        <f t="shared" si="1630"/>
        <v>0</v>
      </c>
      <c r="R505" s="30">
        <f t="shared" si="1630"/>
        <v>0</v>
      </c>
    </row>
    <row r="506" spans="1:18" ht="31.5" hidden="1" outlineLevel="7" x14ac:dyDescent="0.2">
      <c r="A506" s="26" t="s">
        <v>442</v>
      </c>
      <c r="B506" s="26" t="s">
        <v>65</v>
      </c>
      <c r="C506" s="7" t="s">
        <v>421</v>
      </c>
      <c r="D506" s="31">
        <v>1064.7263600000001</v>
      </c>
      <c r="E506" s="28"/>
      <c r="F506" s="53">
        <f>SUM(D506:E506)</f>
        <v>1064.7263600000001</v>
      </c>
      <c r="G506" s="51"/>
      <c r="H506" s="53">
        <f t="shared" ref="H506" si="1631">SUM(F506:G506)</f>
        <v>1064.7263600000001</v>
      </c>
      <c r="I506" s="31"/>
      <c r="J506" s="28"/>
      <c r="K506" s="28">
        <f>SUM(I506:J506)</f>
        <v>0</v>
      </c>
      <c r="L506" s="28"/>
      <c r="M506" s="28">
        <f t="shared" ref="M506" si="1632">SUM(K506:L506)</f>
        <v>0</v>
      </c>
      <c r="N506" s="31"/>
      <c r="O506" s="28"/>
      <c r="P506" s="28">
        <f>SUM(N506:O506)</f>
        <v>0</v>
      </c>
      <c r="Q506" s="28"/>
      <c r="R506" s="28">
        <f t="shared" ref="R506" si="1633">SUM(P506:Q506)</f>
        <v>0</v>
      </c>
    </row>
    <row r="507" spans="1:18" ht="31.5" hidden="1" outlineLevel="3" x14ac:dyDescent="0.2">
      <c r="A507" s="22" t="s">
        <v>236</v>
      </c>
      <c r="B507" s="22"/>
      <c r="C507" s="23" t="s">
        <v>237</v>
      </c>
      <c r="D507" s="24">
        <f>D508</f>
        <v>2783.9</v>
      </c>
      <c r="E507" s="24">
        <f t="shared" ref="E507:H507" si="1634">E508</f>
        <v>0</v>
      </c>
      <c r="F507" s="24">
        <f t="shared" si="1634"/>
        <v>2783.9</v>
      </c>
      <c r="G507" s="24">
        <f t="shared" si="1634"/>
        <v>0</v>
      </c>
      <c r="H507" s="24">
        <f t="shared" si="1634"/>
        <v>2783.9</v>
      </c>
      <c r="I507" s="24">
        <f>I508</f>
        <v>2520.9</v>
      </c>
      <c r="J507" s="24">
        <f t="shared" ref="J507" si="1635">J508</f>
        <v>0</v>
      </c>
      <c r="K507" s="24">
        <f t="shared" ref="K507:M507" si="1636">K508</f>
        <v>2520.9</v>
      </c>
      <c r="L507" s="24">
        <f t="shared" si="1636"/>
        <v>0</v>
      </c>
      <c r="M507" s="24">
        <f t="shared" si="1636"/>
        <v>2520.9</v>
      </c>
      <c r="N507" s="24">
        <f>N508</f>
        <v>2520.9</v>
      </c>
      <c r="O507" s="24">
        <f t="shared" ref="O507" si="1637">O508</f>
        <v>0</v>
      </c>
      <c r="P507" s="24">
        <f t="shared" ref="P507:R507" si="1638">P508</f>
        <v>2520.9</v>
      </c>
      <c r="Q507" s="24">
        <f t="shared" si="1638"/>
        <v>0</v>
      </c>
      <c r="R507" s="24">
        <f t="shared" si="1638"/>
        <v>2520.9</v>
      </c>
    </row>
    <row r="508" spans="1:18" ht="21.75" hidden="1" customHeight="1" outlineLevel="4" x14ac:dyDescent="0.2">
      <c r="A508" s="22" t="s">
        <v>238</v>
      </c>
      <c r="B508" s="22"/>
      <c r="C508" s="23" t="s">
        <v>239</v>
      </c>
      <c r="D508" s="24">
        <f>D509+D511</f>
        <v>2783.9</v>
      </c>
      <c r="E508" s="24">
        <f t="shared" ref="E508:F508" si="1639">E509+E511</f>
        <v>0</v>
      </c>
      <c r="F508" s="24">
        <f t="shared" si="1639"/>
        <v>2783.9</v>
      </c>
      <c r="G508" s="24">
        <f t="shared" ref="G508:H508" si="1640">G509+G511</f>
        <v>0</v>
      </c>
      <c r="H508" s="24">
        <f t="shared" si="1640"/>
        <v>2783.9</v>
      </c>
      <c r="I508" s="24">
        <f>I509+I511</f>
        <v>2520.9</v>
      </c>
      <c r="J508" s="24">
        <f t="shared" ref="J508" si="1641">J509+J511</f>
        <v>0</v>
      </c>
      <c r="K508" s="24">
        <f t="shared" ref="K508:M508" si="1642">K509+K511</f>
        <v>2520.9</v>
      </c>
      <c r="L508" s="24">
        <f t="shared" si="1642"/>
        <v>0</v>
      </c>
      <c r="M508" s="24">
        <f t="shared" si="1642"/>
        <v>2520.9</v>
      </c>
      <c r="N508" s="24">
        <f>N509+N511</f>
        <v>2520.9</v>
      </c>
      <c r="O508" s="24">
        <f t="shared" ref="O508" si="1643">O509+O511</f>
        <v>0</v>
      </c>
      <c r="P508" s="24">
        <f t="shared" ref="P508:R508" si="1644">P509+P511</f>
        <v>2520.9</v>
      </c>
      <c r="Q508" s="24">
        <f t="shared" si="1644"/>
        <v>0</v>
      </c>
      <c r="R508" s="24">
        <f t="shared" si="1644"/>
        <v>2520.9</v>
      </c>
    </row>
    <row r="509" spans="1:18" ht="31.5" hidden="1" outlineLevel="5" x14ac:dyDescent="0.2">
      <c r="A509" s="22" t="s">
        <v>240</v>
      </c>
      <c r="B509" s="22"/>
      <c r="C509" s="23" t="s">
        <v>64</v>
      </c>
      <c r="D509" s="24">
        <f>D510</f>
        <v>1670.9</v>
      </c>
      <c r="E509" s="24">
        <f t="shared" ref="E509:H509" si="1645">E510</f>
        <v>0</v>
      </c>
      <c r="F509" s="24">
        <f t="shared" si="1645"/>
        <v>1670.9</v>
      </c>
      <c r="G509" s="24">
        <f t="shared" si="1645"/>
        <v>0</v>
      </c>
      <c r="H509" s="24">
        <f t="shared" si="1645"/>
        <v>1670.9</v>
      </c>
      <c r="I509" s="24">
        <f>I510</f>
        <v>1520.9</v>
      </c>
      <c r="J509" s="24">
        <f t="shared" ref="J509" si="1646">J510</f>
        <v>0</v>
      </c>
      <c r="K509" s="24">
        <f t="shared" ref="K509:M509" si="1647">K510</f>
        <v>1520.9</v>
      </c>
      <c r="L509" s="24">
        <f t="shared" si="1647"/>
        <v>0</v>
      </c>
      <c r="M509" s="24">
        <f t="shared" si="1647"/>
        <v>1520.9</v>
      </c>
      <c r="N509" s="24">
        <f>N510</f>
        <v>1520.9</v>
      </c>
      <c r="O509" s="24">
        <f t="shared" ref="O509" si="1648">O510</f>
        <v>0</v>
      </c>
      <c r="P509" s="24">
        <f t="shared" ref="P509:R509" si="1649">P510</f>
        <v>1520.9</v>
      </c>
      <c r="Q509" s="24">
        <f t="shared" si="1649"/>
        <v>0</v>
      </c>
      <c r="R509" s="24">
        <f t="shared" si="1649"/>
        <v>1520.9</v>
      </c>
    </row>
    <row r="510" spans="1:18" ht="31.5" hidden="1" outlineLevel="7" x14ac:dyDescent="0.2">
      <c r="A510" s="26" t="s">
        <v>240</v>
      </c>
      <c r="B510" s="26" t="s">
        <v>65</v>
      </c>
      <c r="C510" s="27" t="s">
        <v>66</v>
      </c>
      <c r="D510" s="31">
        <f>1520.9+150</f>
        <v>1670.9</v>
      </c>
      <c r="E510" s="28"/>
      <c r="F510" s="28">
        <f>SUM(D510:E510)</f>
        <v>1670.9</v>
      </c>
      <c r="G510" s="28"/>
      <c r="H510" s="28">
        <f t="shared" ref="H510" si="1650">SUM(F510:G510)</f>
        <v>1670.9</v>
      </c>
      <c r="I510" s="31">
        <v>1520.9</v>
      </c>
      <c r="J510" s="28"/>
      <c r="K510" s="28">
        <f>SUM(I510:J510)</f>
        <v>1520.9</v>
      </c>
      <c r="L510" s="28"/>
      <c r="M510" s="28">
        <f t="shared" ref="M510" si="1651">SUM(K510:L510)</f>
        <v>1520.9</v>
      </c>
      <c r="N510" s="31">
        <v>1520.9</v>
      </c>
      <c r="O510" s="28"/>
      <c r="P510" s="28">
        <f>SUM(N510:O510)</f>
        <v>1520.9</v>
      </c>
      <c r="Q510" s="28"/>
      <c r="R510" s="28">
        <f t="shared" ref="R510" si="1652">SUM(P510:Q510)</f>
        <v>1520.9</v>
      </c>
    </row>
    <row r="511" spans="1:18" ht="15.75" hidden="1" outlineLevel="5" x14ac:dyDescent="0.2">
      <c r="A511" s="22" t="s">
        <v>241</v>
      </c>
      <c r="B511" s="22"/>
      <c r="C511" s="23" t="s">
        <v>242</v>
      </c>
      <c r="D511" s="24">
        <f>D512</f>
        <v>1113</v>
      </c>
      <c r="E511" s="24">
        <f t="shared" ref="E511:H511" si="1653">E512</f>
        <v>0</v>
      </c>
      <c r="F511" s="24">
        <f t="shared" si="1653"/>
        <v>1113</v>
      </c>
      <c r="G511" s="24">
        <f t="shared" si="1653"/>
        <v>0</v>
      </c>
      <c r="H511" s="24">
        <f t="shared" si="1653"/>
        <v>1113</v>
      </c>
      <c r="I511" s="24">
        <f>I512</f>
        <v>1000</v>
      </c>
      <c r="J511" s="24">
        <f t="shared" ref="J511" si="1654">J512</f>
        <v>0</v>
      </c>
      <c r="K511" s="24">
        <f t="shared" ref="K511:M511" si="1655">K512</f>
        <v>1000</v>
      </c>
      <c r="L511" s="24">
        <f t="shared" si="1655"/>
        <v>0</v>
      </c>
      <c r="M511" s="24">
        <f t="shared" si="1655"/>
        <v>1000</v>
      </c>
      <c r="N511" s="24">
        <f>N512</f>
        <v>1000</v>
      </c>
      <c r="O511" s="24">
        <f t="shared" ref="O511" si="1656">O512</f>
        <v>0</v>
      </c>
      <c r="P511" s="24">
        <f t="shared" ref="P511:R511" si="1657">P512</f>
        <v>1000</v>
      </c>
      <c r="Q511" s="24">
        <f t="shared" si="1657"/>
        <v>0</v>
      </c>
      <c r="R511" s="24">
        <f t="shared" si="1657"/>
        <v>1000</v>
      </c>
    </row>
    <row r="512" spans="1:18" ht="15.75" hidden="1" outlineLevel="7" x14ac:dyDescent="0.2">
      <c r="A512" s="26" t="s">
        <v>241</v>
      </c>
      <c r="B512" s="26" t="s">
        <v>19</v>
      </c>
      <c r="C512" s="27" t="s">
        <v>20</v>
      </c>
      <c r="D512" s="56">
        <v>1113</v>
      </c>
      <c r="E512" s="28"/>
      <c r="F512" s="28">
        <f>SUM(D512:E512)</f>
        <v>1113</v>
      </c>
      <c r="G512" s="28"/>
      <c r="H512" s="28">
        <f t="shared" ref="H512" si="1658">SUM(F512:G512)</f>
        <v>1113</v>
      </c>
      <c r="I512" s="56">
        <v>1000</v>
      </c>
      <c r="J512" s="28"/>
      <c r="K512" s="28">
        <f>SUM(I512:J512)</f>
        <v>1000</v>
      </c>
      <c r="L512" s="28"/>
      <c r="M512" s="28">
        <f t="shared" ref="M512" si="1659">SUM(K512:L512)</f>
        <v>1000</v>
      </c>
      <c r="N512" s="56">
        <v>1000</v>
      </c>
      <c r="O512" s="28"/>
      <c r="P512" s="28">
        <f>SUM(N512:O512)</f>
        <v>1000</v>
      </c>
      <c r="Q512" s="28"/>
      <c r="R512" s="28">
        <f t="shared" ref="R512" si="1660">SUM(P512:Q512)</f>
        <v>1000</v>
      </c>
    </row>
    <row r="513" spans="1:18" ht="31.5" outlineLevel="3" collapsed="1" x14ac:dyDescent="0.2">
      <c r="A513" s="22" t="s">
        <v>243</v>
      </c>
      <c r="B513" s="22"/>
      <c r="C513" s="23" t="s">
        <v>244</v>
      </c>
      <c r="D513" s="24">
        <f>D514</f>
        <v>1813.1</v>
      </c>
      <c r="E513" s="24">
        <f t="shared" ref="E513:H513" si="1661">E514</f>
        <v>0</v>
      </c>
      <c r="F513" s="24">
        <f t="shared" si="1661"/>
        <v>1813.1</v>
      </c>
      <c r="G513" s="24">
        <f t="shared" si="1661"/>
        <v>476.53120000000001</v>
      </c>
      <c r="H513" s="24">
        <f t="shared" si="1661"/>
        <v>2289.6311999999998</v>
      </c>
      <c r="I513" s="24">
        <f t="shared" ref="D513:R515" si="1662">I514</f>
        <v>1663.1</v>
      </c>
      <c r="J513" s="24">
        <f t="shared" ref="J513" si="1663">J514</f>
        <v>0</v>
      </c>
      <c r="K513" s="24">
        <f t="shared" ref="K513:M513" si="1664">K514</f>
        <v>1663.1</v>
      </c>
      <c r="L513" s="24">
        <f t="shared" si="1664"/>
        <v>0</v>
      </c>
      <c r="M513" s="24">
        <f t="shared" si="1664"/>
        <v>1663.1</v>
      </c>
      <c r="N513" s="24">
        <f t="shared" si="1662"/>
        <v>1663.1</v>
      </c>
      <c r="O513" s="24">
        <f t="shared" ref="O513" si="1665">O514</f>
        <v>0</v>
      </c>
      <c r="P513" s="24">
        <f t="shared" ref="P513:R513" si="1666">P514</f>
        <v>1663.1</v>
      </c>
      <c r="Q513" s="24">
        <f t="shared" si="1666"/>
        <v>0</v>
      </c>
      <c r="R513" s="24">
        <f t="shared" si="1666"/>
        <v>1663.1</v>
      </c>
    </row>
    <row r="514" spans="1:18" ht="31.5" outlineLevel="4" x14ac:dyDescent="0.2">
      <c r="A514" s="22" t="s">
        <v>245</v>
      </c>
      <c r="B514" s="22"/>
      <c r="C514" s="23" t="s">
        <v>246</v>
      </c>
      <c r="D514" s="24">
        <f t="shared" si="1662"/>
        <v>1813.1</v>
      </c>
      <c r="E514" s="24">
        <f t="shared" si="1662"/>
        <v>0</v>
      </c>
      <c r="F514" s="24">
        <f t="shared" si="1662"/>
        <v>1813.1</v>
      </c>
      <c r="G514" s="24">
        <f t="shared" si="1662"/>
        <v>476.53120000000001</v>
      </c>
      <c r="H514" s="24">
        <f t="shared" si="1662"/>
        <v>2289.6311999999998</v>
      </c>
      <c r="I514" s="24">
        <f t="shared" si="1662"/>
        <v>1663.1</v>
      </c>
      <c r="J514" s="24">
        <f t="shared" si="1662"/>
        <v>0</v>
      </c>
      <c r="K514" s="24">
        <f t="shared" si="1662"/>
        <v>1663.1</v>
      </c>
      <c r="L514" s="24">
        <f t="shared" si="1662"/>
        <v>0</v>
      </c>
      <c r="M514" s="24">
        <f t="shared" si="1662"/>
        <v>1663.1</v>
      </c>
      <c r="N514" s="24">
        <f t="shared" si="1662"/>
        <v>1663.1</v>
      </c>
      <c r="O514" s="24">
        <f t="shared" si="1662"/>
        <v>0</v>
      </c>
      <c r="P514" s="24">
        <f t="shared" si="1662"/>
        <v>1663.1</v>
      </c>
      <c r="Q514" s="24">
        <f t="shared" si="1662"/>
        <v>0</v>
      </c>
      <c r="R514" s="24">
        <f t="shared" si="1662"/>
        <v>1663.1</v>
      </c>
    </row>
    <row r="515" spans="1:18" ht="31.5" outlineLevel="5" x14ac:dyDescent="0.2">
      <c r="A515" s="22" t="s">
        <v>247</v>
      </c>
      <c r="B515" s="22"/>
      <c r="C515" s="23" t="s">
        <v>64</v>
      </c>
      <c r="D515" s="24">
        <f t="shared" si="1662"/>
        <v>1813.1</v>
      </c>
      <c r="E515" s="24">
        <f t="shared" si="1662"/>
        <v>0</v>
      </c>
      <c r="F515" s="24">
        <f t="shared" si="1662"/>
        <v>1813.1</v>
      </c>
      <c r="G515" s="24">
        <f t="shared" si="1662"/>
        <v>476.53120000000001</v>
      </c>
      <c r="H515" s="24">
        <f t="shared" si="1662"/>
        <v>2289.6311999999998</v>
      </c>
      <c r="I515" s="24">
        <f t="shared" si="1662"/>
        <v>1663.1</v>
      </c>
      <c r="J515" s="24">
        <f t="shared" si="1662"/>
        <v>0</v>
      </c>
      <c r="K515" s="24">
        <f t="shared" si="1662"/>
        <v>1663.1</v>
      </c>
      <c r="L515" s="24">
        <f t="shared" si="1662"/>
        <v>0</v>
      </c>
      <c r="M515" s="24">
        <f t="shared" si="1662"/>
        <v>1663.1</v>
      </c>
      <c r="N515" s="24">
        <f t="shared" si="1662"/>
        <v>1663.1</v>
      </c>
      <c r="O515" s="24">
        <f t="shared" si="1662"/>
        <v>0</v>
      </c>
      <c r="P515" s="24">
        <f t="shared" si="1662"/>
        <v>1663.1</v>
      </c>
      <c r="Q515" s="24">
        <f t="shared" si="1662"/>
        <v>0</v>
      </c>
      <c r="R515" s="24">
        <f t="shared" si="1662"/>
        <v>1663.1</v>
      </c>
    </row>
    <row r="516" spans="1:18" ht="31.5" outlineLevel="7" x14ac:dyDescent="0.2">
      <c r="A516" s="26" t="s">
        <v>247</v>
      </c>
      <c r="B516" s="26" t="s">
        <v>65</v>
      </c>
      <c r="C516" s="27" t="s">
        <v>66</v>
      </c>
      <c r="D516" s="28">
        <f>1663.1+150</f>
        <v>1813.1</v>
      </c>
      <c r="E516" s="28"/>
      <c r="F516" s="28">
        <f>SUM(D516:E516)</f>
        <v>1813.1</v>
      </c>
      <c r="G516" s="28">
        <v>476.53120000000001</v>
      </c>
      <c r="H516" s="28">
        <f t="shared" ref="H516" si="1667">SUM(F516:G516)</f>
        <v>2289.6311999999998</v>
      </c>
      <c r="I516" s="28">
        <v>1663.1</v>
      </c>
      <c r="J516" s="28"/>
      <c r="K516" s="28">
        <f>SUM(I516:J516)</f>
        <v>1663.1</v>
      </c>
      <c r="L516" s="28"/>
      <c r="M516" s="28">
        <f t="shared" ref="M516" si="1668">SUM(K516:L516)</f>
        <v>1663.1</v>
      </c>
      <c r="N516" s="28">
        <v>1663.1</v>
      </c>
      <c r="O516" s="28"/>
      <c r="P516" s="28">
        <f>SUM(N516:O516)</f>
        <v>1663.1</v>
      </c>
      <c r="Q516" s="28"/>
      <c r="R516" s="28">
        <f t="shared" ref="R516" si="1669">SUM(P516:Q516)</f>
        <v>1663.1</v>
      </c>
    </row>
    <row r="517" spans="1:18" ht="31.5" hidden="1" outlineLevel="3" x14ac:dyDescent="0.2">
      <c r="A517" s="22" t="s">
        <v>67</v>
      </c>
      <c r="B517" s="22"/>
      <c r="C517" s="23" t="s">
        <v>68</v>
      </c>
      <c r="D517" s="24">
        <f t="shared" ref="D517:R519" si="1670">D518</f>
        <v>274.8</v>
      </c>
      <c r="E517" s="24">
        <f t="shared" si="1670"/>
        <v>0</v>
      </c>
      <c r="F517" s="24">
        <f t="shared" si="1670"/>
        <v>274.8</v>
      </c>
      <c r="G517" s="24">
        <f t="shared" si="1670"/>
        <v>0</v>
      </c>
      <c r="H517" s="24">
        <f t="shared" si="1670"/>
        <v>274.8</v>
      </c>
      <c r="I517" s="24">
        <f t="shared" si="1670"/>
        <v>274.8</v>
      </c>
      <c r="J517" s="24">
        <f t="shared" si="1670"/>
        <v>0</v>
      </c>
      <c r="K517" s="24">
        <f t="shared" si="1670"/>
        <v>274.8</v>
      </c>
      <c r="L517" s="24">
        <f t="shared" si="1670"/>
        <v>0</v>
      </c>
      <c r="M517" s="24">
        <f t="shared" si="1670"/>
        <v>274.8</v>
      </c>
      <c r="N517" s="24">
        <f t="shared" si="1670"/>
        <v>274.8</v>
      </c>
      <c r="O517" s="24">
        <f t="shared" si="1670"/>
        <v>0</v>
      </c>
      <c r="P517" s="24">
        <f t="shared" si="1670"/>
        <v>274.8</v>
      </c>
      <c r="Q517" s="24">
        <f t="shared" si="1670"/>
        <v>0</v>
      </c>
      <c r="R517" s="24">
        <f t="shared" si="1670"/>
        <v>274.8</v>
      </c>
    </row>
    <row r="518" spans="1:18" ht="47.25" hidden="1" outlineLevel="4" x14ac:dyDescent="0.2">
      <c r="A518" s="22" t="s">
        <v>69</v>
      </c>
      <c r="B518" s="22"/>
      <c r="C518" s="23" t="s">
        <v>70</v>
      </c>
      <c r="D518" s="24">
        <f t="shared" si="1670"/>
        <v>274.8</v>
      </c>
      <c r="E518" s="24">
        <f t="shared" si="1670"/>
        <v>0</v>
      </c>
      <c r="F518" s="24">
        <f t="shared" si="1670"/>
        <v>274.8</v>
      </c>
      <c r="G518" s="24">
        <f t="shared" si="1670"/>
        <v>0</v>
      </c>
      <c r="H518" s="24">
        <f t="shared" si="1670"/>
        <v>274.8</v>
      </c>
      <c r="I518" s="24">
        <f t="shared" si="1670"/>
        <v>274.8</v>
      </c>
      <c r="J518" s="24">
        <f t="shared" si="1670"/>
        <v>0</v>
      </c>
      <c r="K518" s="24">
        <f t="shared" si="1670"/>
        <v>274.8</v>
      </c>
      <c r="L518" s="24">
        <f t="shared" si="1670"/>
        <v>0</v>
      </c>
      <c r="M518" s="24">
        <f t="shared" si="1670"/>
        <v>274.8</v>
      </c>
      <c r="N518" s="24">
        <f t="shared" si="1670"/>
        <v>274.8</v>
      </c>
      <c r="O518" s="24">
        <f t="shared" si="1670"/>
        <v>0</v>
      </c>
      <c r="P518" s="24">
        <f t="shared" si="1670"/>
        <v>274.8</v>
      </c>
      <c r="Q518" s="24">
        <f t="shared" si="1670"/>
        <v>0</v>
      </c>
      <c r="R518" s="24">
        <f t="shared" si="1670"/>
        <v>274.8</v>
      </c>
    </row>
    <row r="519" spans="1:18" ht="31.5" hidden="1" outlineLevel="5" x14ac:dyDescent="0.2">
      <c r="A519" s="22" t="s">
        <v>433</v>
      </c>
      <c r="B519" s="22"/>
      <c r="C519" s="23" t="s">
        <v>434</v>
      </c>
      <c r="D519" s="24">
        <f t="shared" si="1670"/>
        <v>274.8</v>
      </c>
      <c r="E519" s="24">
        <f t="shared" si="1670"/>
        <v>0</v>
      </c>
      <c r="F519" s="24">
        <f t="shared" si="1670"/>
        <v>274.8</v>
      </c>
      <c r="G519" s="24">
        <f t="shared" si="1670"/>
        <v>0</v>
      </c>
      <c r="H519" s="24">
        <f t="shared" si="1670"/>
        <v>274.8</v>
      </c>
      <c r="I519" s="24">
        <f t="shared" si="1670"/>
        <v>274.8</v>
      </c>
      <c r="J519" s="24">
        <f t="shared" si="1670"/>
        <v>0</v>
      </c>
      <c r="K519" s="24">
        <f t="shared" si="1670"/>
        <v>274.8</v>
      </c>
      <c r="L519" s="24">
        <f t="shared" si="1670"/>
        <v>0</v>
      </c>
      <c r="M519" s="24">
        <f t="shared" si="1670"/>
        <v>274.8</v>
      </c>
      <c r="N519" s="24">
        <f t="shared" si="1670"/>
        <v>274.8</v>
      </c>
      <c r="O519" s="24">
        <f t="shared" si="1670"/>
        <v>0</v>
      </c>
      <c r="P519" s="24">
        <f t="shared" si="1670"/>
        <v>274.8</v>
      </c>
      <c r="Q519" s="24">
        <f t="shared" si="1670"/>
        <v>0</v>
      </c>
      <c r="R519" s="24">
        <f t="shared" si="1670"/>
        <v>274.8</v>
      </c>
    </row>
    <row r="520" spans="1:18" ht="31.5" hidden="1" outlineLevel="7" x14ac:dyDescent="0.2">
      <c r="A520" s="26" t="s">
        <v>433</v>
      </c>
      <c r="B520" s="26" t="s">
        <v>65</v>
      </c>
      <c r="C520" s="27" t="s">
        <v>66</v>
      </c>
      <c r="D520" s="28">
        <v>274.8</v>
      </c>
      <c r="E520" s="28"/>
      <c r="F520" s="28">
        <f>SUM(D520:E520)</f>
        <v>274.8</v>
      </c>
      <c r="G520" s="28"/>
      <c r="H520" s="28">
        <f t="shared" ref="H520" si="1671">SUM(F520:G520)</f>
        <v>274.8</v>
      </c>
      <c r="I520" s="28">
        <v>274.8</v>
      </c>
      <c r="J520" s="28"/>
      <c r="K520" s="28">
        <f>SUM(I520:J520)</f>
        <v>274.8</v>
      </c>
      <c r="L520" s="28"/>
      <c r="M520" s="28">
        <f t="shared" ref="M520" si="1672">SUM(K520:L520)</f>
        <v>274.8</v>
      </c>
      <c r="N520" s="28">
        <v>274.8</v>
      </c>
      <c r="O520" s="28"/>
      <c r="P520" s="28">
        <f>SUM(N520:O520)</f>
        <v>274.8</v>
      </c>
      <c r="Q520" s="28"/>
      <c r="R520" s="28">
        <f t="shared" ref="R520" si="1673">SUM(P520:Q520)</f>
        <v>274.8</v>
      </c>
    </row>
    <row r="521" spans="1:18" ht="31.5" outlineLevel="2" collapsed="1" x14ac:dyDescent="0.2">
      <c r="A521" s="22" t="s">
        <v>22</v>
      </c>
      <c r="B521" s="22"/>
      <c r="C521" s="23" t="s">
        <v>23</v>
      </c>
      <c r="D521" s="24">
        <f>D522+D526+D541</f>
        <v>21499.5</v>
      </c>
      <c r="E521" s="24">
        <f t="shared" ref="E521:F521" si="1674">E522+E526+E541</f>
        <v>-3.8</v>
      </c>
      <c r="F521" s="24">
        <f t="shared" si="1674"/>
        <v>21495.699999999997</v>
      </c>
      <c r="G521" s="24">
        <f t="shared" ref="G521:H521" si="1675">G522+G526+G541</f>
        <v>11066.9715</v>
      </c>
      <c r="H521" s="24">
        <f t="shared" si="1675"/>
        <v>32562.671499999997</v>
      </c>
      <c r="I521" s="24">
        <f>I522+I526+I541</f>
        <v>11973.9</v>
      </c>
      <c r="J521" s="24">
        <f t="shared" ref="J521" si="1676">J522+J526+J541</f>
        <v>-70.599999999999994</v>
      </c>
      <c r="K521" s="24">
        <f t="shared" ref="K521:M521" si="1677">K522+K526+K541</f>
        <v>11903.3</v>
      </c>
      <c r="L521" s="24">
        <f t="shared" si="1677"/>
        <v>0</v>
      </c>
      <c r="M521" s="24">
        <f t="shared" si="1677"/>
        <v>11903.3</v>
      </c>
      <c r="N521" s="24">
        <f>N522+N526+N541</f>
        <v>11794.9</v>
      </c>
      <c r="O521" s="24">
        <f t="shared" ref="O521" si="1678">O522+O526+O541</f>
        <v>0</v>
      </c>
      <c r="P521" s="24">
        <f t="shared" ref="P521:R521" si="1679">P522+P526+P541</f>
        <v>11794.9</v>
      </c>
      <c r="Q521" s="24">
        <f t="shared" si="1679"/>
        <v>0</v>
      </c>
      <c r="R521" s="24">
        <f t="shared" si="1679"/>
        <v>11794.9</v>
      </c>
    </row>
    <row r="522" spans="1:18" ht="31.5" outlineLevel="3" x14ac:dyDescent="0.2">
      <c r="A522" s="22" t="s">
        <v>372</v>
      </c>
      <c r="B522" s="22"/>
      <c r="C522" s="23" t="s">
        <v>373</v>
      </c>
      <c r="D522" s="24">
        <f>D523</f>
        <v>3000</v>
      </c>
      <c r="E522" s="24">
        <f t="shared" ref="E522:H524" si="1680">E523</f>
        <v>0</v>
      </c>
      <c r="F522" s="24">
        <f t="shared" si="1680"/>
        <v>3000</v>
      </c>
      <c r="G522" s="24">
        <f t="shared" si="1680"/>
        <v>3000</v>
      </c>
      <c r="H522" s="24">
        <f t="shared" si="1680"/>
        <v>6000</v>
      </c>
      <c r="I522" s="24">
        <f t="shared" ref="I522:N523" si="1681">I523</f>
        <v>3000</v>
      </c>
      <c r="J522" s="24">
        <f t="shared" ref="J522:J524" si="1682">J523</f>
        <v>0</v>
      </c>
      <c r="K522" s="24">
        <f t="shared" ref="K522:M524" si="1683">K523</f>
        <v>3000</v>
      </c>
      <c r="L522" s="24">
        <f t="shared" si="1683"/>
        <v>0</v>
      </c>
      <c r="M522" s="24">
        <f t="shared" si="1683"/>
        <v>3000</v>
      </c>
      <c r="N522" s="24">
        <f t="shared" si="1681"/>
        <v>3000</v>
      </c>
      <c r="O522" s="24">
        <f t="shared" ref="O522:O524" si="1684">O523</f>
        <v>0</v>
      </c>
      <c r="P522" s="24">
        <f t="shared" ref="P522:R524" si="1685">P523</f>
        <v>3000</v>
      </c>
      <c r="Q522" s="24">
        <f t="shared" si="1685"/>
        <v>0</v>
      </c>
      <c r="R522" s="24">
        <f t="shared" si="1685"/>
        <v>3000</v>
      </c>
    </row>
    <row r="523" spans="1:18" ht="31.5" outlineLevel="4" x14ac:dyDescent="0.2">
      <c r="A523" s="22" t="s">
        <v>374</v>
      </c>
      <c r="B523" s="22"/>
      <c r="C523" s="23" t="s">
        <v>375</v>
      </c>
      <c r="D523" s="24">
        <f>D524</f>
        <v>3000</v>
      </c>
      <c r="E523" s="24">
        <f t="shared" si="1680"/>
        <v>0</v>
      </c>
      <c r="F523" s="24">
        <f t="shared" si="1680"/>
        <v>3000</v>
      </c>
      <c r="G523" s="24">
        <f t="shared" si="1680"/>
        <v>3000</v>
      </c>
      <c r="H523" s="24">
        <f t="shared" si="1680"/>
        <v>6000</v>
      </c>
      <c r="I523" s="24">
        <f t="shared" si="1681"/>
        <v>3000</v>
      </c>
      <c r="J523" s="24">
        <f t="shared" si="1682"/>
        <v>0</v>
      </c>
      <c r="K523" s="24">
        <f t="shared" si="1683"/>
        <v>3000</v>
      </c>
      <c r="L523" s="24">
        <f t="shared" si="1683"/>
        <v>0</v>
      </c>
      <c r="M523" s="24">
        <f t="shared" si="1683"/>
        <v>3000</v>
      </c>
      <c r="N523" s="24">
        <f t="shared" si="1681"/>
        <v>3000</v>
      </c>
      <c r="O523" s="24">
        <f t="shared" si="1684"/>
        <v>0</v>
      </c>
      <c r="P523" s="24">
        <f t="shared" si="1685"/>
        <v>3000</v>
      </c>
      <c r="Q523" s="24">
        <f t="shared" si="1685"/>
        <v>0</v>
      </c>
      <c r="R523" s="24">
        <f t="shared" si="1685"/>
        <v>3000</v>
      </c>
    </row>
    <row r="524" spans="1:18" ht="31.5" outlineLevel="5" x14ac:dyDescent="0.2">
      <c r="A524" s="22" t="s">
        <v>376</v>
      </c>
      <c r="B524" s="22"/>
      <c r="C524" s="23" t="s">
        <v>581</v>
      </c>
      <c r="D524" s="24">
        <f>D525</f>
        <v>3000</v>
      </c>
      <c r="E524" s="24">
        <f t="shared" si="1680"/>
        <v>0</v>
      </c>
      <c r="F524" s="24">
        <f t="shared" si="1680"/>
        <v>3000</v>
      </c>
      <c r="G524" s="24">
        <f t="shared" si="1680"/>
        <v>3000</v>
      </c>
      <c r="H524" s="24">
        <f t="shared" si="1680"/>
        <v>6000</v>
      </c>
      <c r="I524" s="24">
        <f>I525</f>
        <v>3000</v>
      </c>
      <c r="J524" s="24">
        <f t="shared" si="1682"/>
        <v>0</v>
      </c>
      <c r="K524" s="24">
        <f t="shared" si="1683"/>
        <v>3000</v>
      </c>
      <c r="L524" s="24">
        <f t="shared" si="1683"/>
        <v>0</v>
      </c>
      <c r="M524" s="24">
        <f t="shared" si="1683"/>
        <v>3000</v>
      </c>
      <c r="N524" s="24">
        <f>N525</f>
        <v>3000</v>
      </c>
      <c r="O524" s="24">
        <f t="shared" si="1684"/>
        <v>0</v>
      </c>
      <c r="P524" s="24">
        <f t="shared" si="1685"/>
        <v>3000</v>
      </c>
      <c r="Q524" s="24">
        <f t="shared" si="1685"/>
        <v>0</v>
      </c>
      <c r="R524" s="24">
        <f t="shared" si="1685"/>
        <v>3000</v>
      </c>
    </row>
    <row r="525" spans="1:18" ht="15.75" outlineLevel="7" x14ac:dyDescent="0.2">
      <c r="A525" s="26" t="s">
        <v>376</v>
      </c>
      <c r="B525" s="26" t="s">
        <v>19</v>
      </c>
      <c r="C525" s="27" t="s">
        <v>20</v>
      </c>
      <c r="D525" s="28">
        <v>3000</v>
      </c>
      <c r="E525" s="28"/>
      <c r="F525" s="28">
        <f>SUM(D525:E525)</f>
        <v>3000</v>
      </c>
      <c r="G525" s="28">
        <v>3000</v>
      </c>
      <c r="H525" s="28">
        <f t="shared" ref="H525" si="1686">SUM(F525:G525)</f>
        <v>6000</v>
      </c>
      <c r="I525" s="28">
        <v>3000</v>
      </c>
      <c r="J525" s="28"/>
      <c r="K525" s="28">
        <f>SUM(I525:J525)</f>
        <v>3000</v>
      </c>
      <c r="L525" s="28"/>
      <c r="M525" s="28">
        <f t="shared" ref="M525" si="1687">SUM(K525:L525)</f>
        <v>3000</v>
      </c>
      <c r="N525" s="28">
        <v>3000</v>
      </c>
      <c r="O525" s="28"/>
      <c r="P525" s="28">
        <f>SUM(N525:O525)</f>
        <v>3000</v>
      </c>
      <c r="Q525" s="28"/>
      <c r="R525" s="28">
        <f t="shared" ref="R525" si="1688">SUM(P525:Q525)</f>
        <v>3000</v>
      </c>
    </row>
    <row r="526" spans="1:18" ht="31.5" customHeight="1" outlineLevel="3" x14ac:dyDescent="0.2">
      <c r="A526" s="22" t="s">
        <v>24</v>
      </c>
      <c r="B526" s="22"/>
      <c r="C526" s="23" t="s">
        <v>25</v>
      </c>
      <c r="D526" s="24">
        <f>D527+D536</f>
        <v>9399.5</v>
      </c>
      <c r="E526" s="24">
        <f t="shared" ref="E526:F526" si="1689">E527+E536</f>
        <v>-3.8</v>
      </c>
      <c r="F526" s="24">
        <f t="shared" si="1689"/>
        <v>9395.6999999999989</v>
      </c>
      <c r="G526" s="24">
        <f t="shared" ref="G526:H526" si="1690">G527+G536</f>
        <v>5066.9714999999997</v>
      </c>
      <c r="H526" s="24">
        <f t="shared" si="1690"/>
        <v>14462.671499999999</v>
      </c>
      <c r="I526" s="24">
        <f>I527+I536</f>
        <v>3473.9</v>
      </c>
      <c r="J526" s="24">
        <f t="shared" ref="J526" si="1691">J527+J536</f>
        <v>-70.599999999999994</v>
      </c>
      <c r="K526" s="24">
        <f t="shared" ref="K526:M526" si="1692">K527+K536</f>
        <v>3403.3</v>
      </c>
      <c r="L526" s="24">
        <f t="shared" si="1692"/>
        <v>0</v>
      </c>
      <c r="M526" s="24">
        <f t="shared" si="1692"/>
        <v>3403.3</v>
      </c>
      <c r="N526" s="24">
        <f>N527+N536</f>
        <v>3294.9</v>
      </c>
      <c r="O526" s="24">
        <f t="shared" ref="O526" si="1693">O527+O536</f>
        <v>0</v>
      </c>
      <c r="P526" s="24">
        <f t="shared" ref="P526:R526" si="1694">P527+P536</f>
        <v>3294.9</v>
      </c>
      <c r="Q526" s="24">
        <f t="shared" si="1694"/>
        <v>0</v>
      </c>
      <c r="R526" s="24">
        <f t="shared" si="1694"/>
        <v>3294.9</v>
      </c>
    </row>
    <row r="527" spans="1:18" ht="31.5" outlineLevel="4" x14ac:dyDescent="0.2">
      <c r="A527" s="22" t="s">
        <v>248</v>
      </c>
      <c r="B527" s="22"/>
      <c r="C527" s="23" t="s">
        <v>249</v>
      </c>
      <c r="D527" s="24">
        <f>D528+D530+D532</f>
        <v>8564.7999999999993</v>
      </c>
      <c r="E527" s="24">
        <f t="shared" ref="E527" si="1695">E528+E530+E532</f>
        <v>0</v>
      </c>
      <c r="F527" s="24">
        <f>F528+F530+F532+F534</f>
        <v>8564.7999999999993</v>
      </c>
      <c r="G527" s="24">
        <f t="shared" ref="G527:R527" si="1696">G528+G530+G532+G534</f>
        <v>5066.9714999999997</v>
      </c>
      <c r="H527" s="24">
        <f t="shared" si="1696"/>
        <v>13631.771499999999</v>
      </c>
      <c r="I527" s="24">
        <f t="shared" si="1696"/>
        <v>2564.8000000000002</v>
      </c>
      <c r="J527" s="24">
        <f t="shared" si="1696"/>
        <v>0</v>
      </c>
      <c r="K527" s="24">
        <f t="shared" si="1696"/>
        <v>2564.8000000000002</v>
      </c>
      <c r="L527" s="24">
        <f t="shared" si="1696"/>
        <v>0</v>
      </c>
      <c r="M527" s="24">
        <f t="shared" si="1696"/>
        <v>2564.8000000000002</v>
      </c>
      <c r="N527" s="24">
        <f t="shared" si="1696"/>
        <v>2564.8000000000002</v>
      </c>
      <c r="O527" s="24">
        <f t="shared" si="1696"/>
        <v>0</v>
      </c>
      <c r="P527" s="24">
        <f t="shared" si="1696"/>
        <v>2564.8000000000002</v>
      </c>
      <c r="Q527" s="24">
        <f t="shared" si="1696"/>
        <v>0</v>
      </c>
      <c r="R527" s="24">
        <f t="shared" si="1696"/>
        <v>2564.8000000000002</v>
      </c>
    </row>
    <row r="528" spans="1:18" ht="15.75" hidden="1" outlineLevel="5" x14ac:dyDescent="0.2">
      <c r="A528" s="22" t="s">
        <v>250</v>
      </c>
      <c r="B528" s="22"/>
      <c r="C528" s="23" t="s">
        <v>251</v>
      </c>
      <c r="D528" s="24">
        <f>D529</f>
        <v>11.4</v>
      </c>
      <c r="E528" s="24">
        <f t="shared" ref="E528:H528" si="1697">E529</f>
        <v>0</v>
      </c>
      <c r="F528" s="24">
        <f t="shared" si="1697"/>
        <v>11.4</v>
      </c>
      <c r="G528" s="24">
        <f t="shared" si="1697"/>
        <v>0</v>
      </c>
      <c r="H528" s="24">
        <f t="shared" si="1697"/>
        <v>11.4</v>
      </c>
      <c r="I528" s="24">
        <f>I529</f>
        <v>11.4</v>
      </c>
      <c r="J528" s="24">
        <f t="shared" ref="J528" si="1698">J529</f>
        <v>0</v>
      </c>
      <c r="K528" s="24">
        <f t="shared" ref="K528:M528" si="1699">K529</f>
        <v>11.4</v>
      </c>
      <c r="L528" s="24">
        <f t="shared" si="1699"/>
        <v>0</v>
      </c>
      <c r="M528" s="24">
        <f t="shared" si="1699"/>
        <v>11.4</v>
      </c>
      <c r="N528" s="24">
        <f>N529</f>
        <v>11.4</v>
      </c>
      <c r="O528" s="24">
        <f t="shared" ref="O528" si="1700">O529</f>
        <v>0</v>
      </c>
      <c r="P528" s="24">
        <f t="shared" ref="P528:R528" si="1701">P529</f>
        <v>11.4</v>
      </c>
      <c r="Q528" s="24">
        <f t="shared" si="1701"/>
        <v>0</v>
      </c>
      <c r="R528" s="24">
        <f t="shared" si="1701"/>
        <v>11.4</v>
      </c>
    </row>
    <row r="529" spans="1:18" ht="31.5" hidden="1" outlineLevel="7" x14ac:dyDescent="0.2">
      <c r="A529" s="26" t="s">
        <v>250</v>
      </c>
      <c r="B529" s="26" t="s">
        <v>7</v>
      </c>
      <c r="C529" s="27" t="s">
        <v>8</v>
      </c>
      <c r="D529" s="28">
        <v>11.4</v>
      </c>
      <c r="E529" s="28"/>
      <c r="F529" s="28">
        <f>SUM(D529:E529)</f>
        <v>11.4</v>
      </c>
      <c r="G529" s="28"/>
      <c r="H529" s="28">
        <f t="shared" ref="H529" si="1702">SUM(F529:G529)</f>
        <v>11.4</v>
      </c>
      <c r="I529" s="28">
        <v>11.4</v>
      </c>
      <c r="J529" s="28"/>
      <c r="K529" s="28">
        <f>SUM(I529:J529)</f>
        <v>11.4</v>
      </c>
      <c r="L529" s="28"/>
      <c r="M529" s="28">
        <f t="shared" ref="M529" si="1703">SUM(K529:L529)</f>
        <v>11.4</v>
      </c>
      <c r="N529" s="28">
        <v>11.4</v>
      </c>
      <c r="O529" s="28"/>
      <c r="P529" s="28">
        <f>SUM(N529:O529)</f>
        <v>11.4</v>
      </c>
      <c r="Q529" s="28"/>
      <c r="R529" s="28">
        <f t="shared" ref="R529" si="1704">SUM(P529:Q529)</f>
        <v>11.4</v>
      </c>
    </row>
    <row r="530" spans="1:18" ht="47.25" outlineLevel="5" collapsed="1" x14ac:dyDescent="0.2">
      <c r="A530" s="22" t="s">
        <v>252</v>
      </c>
      <c r="B530" s="22"/>
      <c r="C530" s="23" t="s">
        <v>253</v>
      </c>
      <c r="D530" s="24">
        <f>D531</f>
        <v>1553.4</v>
      </c>
      <c r="E530" s="24">
        <f t="shared" ref="E530:H530" si="1705">E531</f>
        <v>0</v>
      </c>
      <c r="F530" s="24">
        <f t="shared" si="1705"/>
        <v>1553.4</v>
      </c>
      <c r="G530" s="24">
        <f t="shared" si="1705"/>
        <v>3324.9715000000001</v>
      </c>
      <c r="H530" s="24">
        <f t="shared" si="1705"/>
        <v>4878.3715000000002</v>
      </c>
      <c r="I530" s="24">
        <f>I531</f>
        <v>1553.4</v>
      </c>
      <c r="J530" s="24">
        <f t="shared" ref="J530" si="1706">J531</f>
        <v>0</v>
      </c>
      <c r="K530" s="24">
        <f t="shared" ref="K530:M530" si="1707">K531</f>
        <v>1553.4</v>
      </c>
      <c r="L530" s="24">
        <f t="shared" si="1707"/>
        <v>0</v>
      </c>
      <c r="M530" s="24">
        <f t="shared" si="1707"/>
        <v>1553.4</v>
      </c>
      <c r="N530" s="24">
        <f>N531</f>
        <v>1553.4</v>
      </c>
      <c r="O530" s="24">
        <f t="shared" ref="O530" si="1708">O531</f>
        <v>0</v>
      </c>
      <c r="P530" s="24">
        <f t="shared" ref="P530:R530" si="1709">P531</f>
        <v>1553.4</v>
      </c>
      <c r="Q530" s="24">
        <f t="shared" si="1709"/>
        <v>0</v>
      </c>
      <c r="R530" s="24">
        <f t="shared" si="1709"/>
        <v>1553.4</v>
      </c>
    </row>
    <row r="531" spans="1:18" ht="15.75" outlineLevel="7" x14ac:dyDescent="0.2">
      <c r="A531" s="26" t="s">
        <v>252</v>
      </c>
      <c r="B531" s="26" t="s">
        <v>19</v>
      </c>
      <c r="C531" s="27" t="s">
        <v>20</v>
      </c>
      <c r="D531" s="28">
        <v>1553.4</v>
      </c>
      <c r="E531" s="28"/>
      <c r="F531" s="28">
        <f>SUM(D531:E531)</f>
        <v>1553.4</v>
      </c>
      <c r="G531" s="28">
        <v>3324.9715000000001</v>
      </c>
      <c r="H531" s="28">
        <f t="shared" ref="H531" si="1710">SUM(F531:G531)</f>
        <v>4878.3715000000002</v>
      </c>
      <c r="I531" s="28">
        <v>1553.4</v>
      </c>
      <c r="J531" s="28"/>
      <c r="K531" s="28">
        <f>SUM(I531:J531)</f>
        <v>1553.4</v>
      </c>
      <c r="L531" s="28"/>
      <c r="M531" s="28">
        <f t="shared" ref="M531" si="1711">SUM(K531:L531)</f>
        <v>1553.4</v>
      </c>
      <c r="N531" s="28">
        <v>1553.4</v>
      </c>
      <c r="O531" s="28"/>
      <c r="P531" s="28">
        <f>SUM(N531:O531)</f>
        <v>1553.4</v>
      </c>
      <c r="Q531" s="28"/>
      <c r="R531" s="28">
        <f t="shared" ref="R531" si="1712">SUM(P531:Q531)</f>
        <v>1553.4</v>
      </c>
    </row>
    <row r="532" spans="1:18" ht="48" customHeight="1" outlineLevel="5" x14ac:dyDescent="0.2">
      <c r="A532" s="22" t="s">
        <v>439</v>
      </c>
      <c r="B532" s="22"/>
      <c r="C532" s="23" t="s">
        <v>440</v>
      </c>
      <c r="D532" s="24">
        <f>D533</f>
        <v>7000</v>
      </c>
      <c r="E532" s="24">
        <f t="shared" ref="E532:H534" si="1713">E533</f>
        <v>0</v>
      </c>
      <c r="F532" s="24">
        <f t="shared" si="1713"/>
        <v>7000</v>
      </c>
      <c r="G532" s="24">
        <f t="shared" si="1713"/>
        <v>1400</v>
      </c>
      <c r="H532" s="24">
        <f t="shared" si="1713"/>
        <v>8400</v>
      </c>
      <c r="I532" s="24">
        <f>I533</f>
        <v>1000</v>
      </c>
      <c r="J532" s="24">
        <f t="shared" ref="J532" si="1714">J533</f>
        <v>0</v>
      </c>
      <c r="K532" s="24">
        <f t="shared" ref="K532:M532" si="1715">K533</f>
        <v>1000</v>
      </c>
      <c r="L532" s="24">
        <f t="shared" si="1715"/>
        <v>0</v>
      </c>
      <c r="M532" s="24">
        <f t="shared" si="1715"/>
        <v>1000</v>
      </c>
      <c r="N532" s="24">
        <f>N533</f>
        <v>1000</v>
      </c>
      <c r="O532" s="24">
        <f t="shared" ref="O532" si="1716">O533</f>
        <v>0</v>
      </c>
      <c r="P532" s="24">
        <f t="shared" ref="P532:R532" si="1717">P533</f>
        <v>1000</v>
      </c>
      <c r="Q532" s="24">
        <f t="shared" si="1717"/>
        <v>0</v>
      </c>
      <c r="R532" s="24">
        <f t="shared" si="1717"/>
        <v>1000</v>
      </c>
    </row>
    <row r="533" spans="1:18" ht="15.75" outlineLevel="7" x14ac:dyDescent="0.2">
      <c r="A533" s="26" t="s">
        <v>439</v>
      </c>
      <c r="B533" s="26" t="s">
        <v>19</v>
      </c>
      <c r="C533" s="27" t="s">
        <v>20</v>
      </c>
      <c r="D533" s="28">
        <v>7000</v>
      </c>
      <c r="E533" s="28"/>
      <c r="F533" s="28">
        <f>SUM(D533:E533)</f>
        <v>7000</v>
      </c>
      <c r="G533" s="28">
        <v>1400</v>
      </c>
      <c r="H533" s="28">
        <f t="shared" ref="H533" si="1718">SUM(F533:G533)</f>
        <v>8400</v>
      </c>
      <c r="I533" s="28">
        <v>1000</v>
      </c>
      <c r="J533" s="28"/>
      <c r="K533" s="28">
        <f>SUM(I533:J533)</f>
        <v>1000</v>
      </c>
      <c r="L533" s="28"/>
      <c r="M533" s="28">
        <f t="shared" ref="M533" si="1719">SUM(K533:L533)</f>
        <v>1000</v>
      </c>
      <c r="N533" s="28">
        <v>1000</v>
      </c>
      <c r="O533" s="28"/>
      <c r="P533" s="28">
        <f>SUM(N533:O533)</f>
        <v>1000</v>
      </c>
      <c r="Q533" s="28"/>
      <c r="R533" s="28">
        <f t="shared" ref="R533" si="1720">SUM(P533:Q533)</f>
        <v>1000</v>
      </c>
    </row>
    <row r="534" spans="1:18" ht="47.25" outlineLevel="7" x14ac:dyDescent="0.25">
      <c r="A534" s="112" t="s">
        <v>815</v>
      </c>
      <c r="B534" s="112"/>
      <c r="C534" s="115" t="s">
        <v>816</v>
      </c>
      <c r="D534" s="28"/>
      <c r="E534" s="28"/>
      <c r="F534" s="28"/>
      <c r="G534" s="24">
        <f t="shared" si="1713"/>
        <v>342</v>
      </c>
      <c r="H534" s="24">
        <f t="shared" si="1713"/>
        <v>342</v>
      </c>
      <c r="I534" s="28"/>
      <c r="J534" s="28"/>
      <c r="K534" s="28"/>
      <c r="L534" s="28"/>
      <c r="M534" s="28"/>
      <c r="N534" s="28"/>
      <c r="O534" s="28"/>
      <c r="P534" s="28"/>
      <c r="Q534" s="28"/>
      <c r="R534" s="28"/>
    </row>
    <row r="535" spans="1:18" ht="31.5" outlineLevel="7" x14ac:dyDescent="0.25">
      <c r="A535" s="114" t="s">
        <v>815</v>
      </c>
      <c r="B535" s="114" t="s">
        <v>65</v>
      </c>
      <c r="C535" s="116" t="s">
        <v>66</v>
      </c>
      <c r="D535" s="28"/>
      <c r="E535" s="28"/>
      <c r="F535" s="28"/>
      <c r="G535" s="28">
        <v>342</v>
      </c>
      <c r="H535" s="28">
        <f t="shared" ref="H535" si="1721">SUM(F535:G535)</f>
        <v>342</v>
      </c>
      <c r="I535" s="28"/>
      <c r="J535" s="28"/>
      <c r="K535" s="28"/>
      <c r="L535" s="28"/>
      <c r="M535" s="28"/>
      <c r="N535" s="28"/>
      <c r="O535" s="28"/>
      <c r="P535" s="28"/>
      <c r="Q535" s="28"/>
      <c r="R535" s="28"/>
    </row>
    <row r="536" spans="1:18" ht="31.5" hidden="1" outlineLevel="4" x14ac:dyDescent="0.2">
      <c r="A536" s="22" t="s">
        <v>26</v>
      </c>
      <c r="B536" s="22"/>
      <c r="C536" s="23" t="s">
        <v>27</v>
      </c>
      <c r="D536" s="24">
        <f>D539+D537</f>
        <v>834.7</v>
      </c>
      <c r="E536" s="24">
        <f t="shared" ref="E536:F536" si="1722">E539+E537</f>
        <v>-3.8</v>
      </c>
      <c r="F536" s="24">
        <f t="shared" si="1722"/>
        <v>830.90000000000009</v>
      </c>
      <c r="G536" s="24">
        <f t="shared" ref="G536:H536" si="1723">G539+G537</f>
        <v>0</v>
      </c>
      <c r="H536" s="24">
        <f t="shared" si="1723"/>
        <v>830.90000000000009</v>
      </c>
      <c r="I536" s="24">
        <f t="shared" ref="I536:N536" si="1724">I539+I537</f>
        <v>909.1</v>
      </c>
      <c r="J536" s="24">
        <f t="shared" ref="J536" si="1725">J539+J537</f>
        <v>-70.599999999999994</v>
      </c>
      <c r="K536" s="24">
        <f t="shared" ref="K536:M536" si="1726">K539+K537</f>
        <v>838.5</v>
      </c>
      <c r="L536" s="24">
        <f t="shared" si="1726"/>
        <v>0</v>
      </c>
      <c r="M536" s="24">
        <f t="shared" si="1726"/>
        <v>838.5</v>
      </c>
      <c r="N536" s="24">
        <f t="shared" si="1724"/>
        <v>730.1</v>
      </c>
      <c r="O536" s="24">
        <f t="shared" ref="O536" si="1727">O539+O537</f>
        <v>0</v>
      </c>
      <c r="P536" s="24">
        <f t="shared" ref="P536:R536" si="1728">P539+P537</f>
        <v>730.1</v>
      </c>
      <c r="Q536" s="24">
        <f t="shared" si="1728"/>
        <v>0</v>
      </c>
      <c r="R536" s="24">
        <f t="shared" si="1728"/>
        <v>730.1</v>
      </c>
    </row>
    <row r="537" spans="1:18" ht="34.5" hidden="1" customHeight="1" outlineLevel="5" x14ac:dyDescent="0.2">
      <c r="A537" s="22" t="s">
        <v>183</v>
      </c>
      <c r="B537" s="22"/>
      <c r="C537" s="23" t="s">
        <v>184</v>
      </c>
      <c r="D537" s="24">
        <f>D538</f>
        <v>520.1</v>
      </c>
      <c r="E537" s="24">
        <f t="shared" ref="E537:H537" si="1729">E538</f>
        <v>-3.8</v>
      </c>
      <c r="F537" s="24">
        <f t="shared" si="1729"/>
        <v>516.30000000000007</v>
      </c>
      <c r="G537" s="24">
        <f t="shared" si="1729"/>
        <v>0</v>
      </c>
      <c r="H537" s="24">
        <f t="shared" si="1729"/>
        <v>516.30000000000007</v>
      </c>
      <c r="I537" s="24">
        <f>I538</f>
        <v>583.5</v>
      </c>
      <c r="J537" s="24">
        <f t="shared" ref="J537" si="1730">J538</f>
        <v>-70.599999999999994</v>
      </c>
      <c r="K537" s="24">
        <f t="shared" ref="K537:M537" si="1731">K538</f>
        <v>512.9</v>
      </c>
      <c r="L537" s="24">
        <f t="shared" si="1731"/>
        <v>0</v>
      </c>
      <c r="M537" s="24">
        <f t="shared" si="1731"/>
        <v>512.9</v>
      </c>
      <c r="N537" s="24">
        <f>N538</f>
        <v>513</v>
      </c>
      <c r="O537" s="24">
        <f t="shared" ref="O537" si="1732">O538</f>
        <v>0</v>
      </c>
      <c r="P537" s="24">
        <f t="shared" ref="P537:R537" si="1733">P538</f>
        <v>513</v>
      </c>
      <c r="Q537" s="24">
        <f t="shared" si="1733"/>
        <v>0</v>
      </c>
      <c r="R537" s="24">
        <f t="shared" si="1733"/>
        <v>513</v>
      </c>
    </row>
    <row r="538" spans="1:18" ht="31.5" hidden="1" outlineLevel="7" x14ac:dyDescent="0.2">
      <c r="A538" s="26" t="s">
        <v>183</v>
      </c>
      <c r="B538" s="26" t="s">
        <v>7</v>
      </c>
      <c r="C538" s="27" t="s">
        <v>8</v>
      </c>
      <c r="D538" s="28">
        <v>520.1</v>
      </c>
      <c r="E538" s="28">
        <v>-3.8</v>
      </c>
      <c r="F538" s="28">
        <f>SUM(D538:E538)</f>
        <v>516.30000000000007</v>
      </c>
      <c r="G538" s="28"/>
      <c r="H538" s="28">
        <f t="shared" ref="H538" si="1734">SUM(F538:G538)</f>
        <v>516.30000000000007</v>
      </c>
      <c r="I538" s="28">
        <v>583.5</v>
      </c>
      <c r="J538" s="28">
        <v>-70.599999999999994</v>
      </c>
      <c r="K538" s="28">
        <f>SUM(I538:J538)</f>
        <v>512.9</v>
      </c>
      <c r="L538" s="28"/>
      <c r="M538" s="28">
        <f t="shared" ref="M538" si="1735">SUM(K538:L538)</f>
        <v>512.9</v>
      </c>
      <c r="N538" s="28">
        <v>513</v>
      </c>
      <c r="O538" s="28"/>
      <c r="P538" s="28">
        <f>SUM(N538:O538)</f>
        <v>513</v>
      </c>
      <c r="Q538" s="28"/>
      <c r="R538" s="28">
        <f t="shared" ref="R538" si="1736">SUM(P538:Q538)</f>
        <v>513</v>
      </c>
    </row>
    <row r="539" spans="1:18" ht="63" hidden="1" outlineLevel="5" x14ac:dyDescent="0.2">
      <c r="A539" s="22" t="s">
        <v>28</v>
      </c>
      <c r="B539" s="22"/>
      <c r="C539" s="23" t="s">
        <v>29</v>
      </c>
      <c r="D539" s="24">
        <f>D540</f>
        <v>314.60000000000002</v>
      </c>
      <c r="E539" s="24">
        <f t="shared" ref="E539:H539" si="1737">E540</f>
        <v>0</v>
      </c>
      <c r="F539" s="24">
        <f t="shared" si="1737"/>
        <v>314.60000000000002</v>
      </c>
      <c r="G539" s="24">
        <f t="shared" si="1737"/>
        <v>0</v>
      </c>
      <c r="H539" s="24">
        <f t="shared" si="1737"/>
        <v>314.60000000000002</v>
      </c>
      <c r="I539" s="24">
        <f>I540</f>
        <v>325.60000000000002</v>
      </c>
      <c r="J539" s="24">
        <f t="shared" ref="J539" si="1738">J540</f>
        <v>0</v>
      </c>
      <c r="K539" s="24">
        <f t="shared" ref="K539:M539" si="1739">K540</f>
        <v>325.60000000000002</v>
      </c>
      <c r="L539" s="24">
        <f t="shared" si="1739"/>
        <v>0</v>
      </c>
      <c r="M539" s="24">
        <f t="shared" si="1739"/>
        <v>325.60000000000002</v>
      </c>
      <c r="N539" s="24">
        <f>N540</f>
        <v>217.1</v>
      </c>
      <c r="O539" s="24">
        <f t="shared" ref="O539" si="1740">O540</f>
        <v>0</v>
      </c>
      <c r="P539" s="24">
        <f t="shared" ref="P539:R539" si="1741">P540</f>
        <v>217.1</v>
      </c>
      <c r="Q539" s="24">
        <f t="shared" si="1741"/>
        <v>0</v>
      </c>
      <c r="R539" s="24">
        <f t="shared" si="1741"/>
        <v>217.1</v>
      </c>
    </row>
    <row r="540" spans="1:18" ht="47.25" hidden="1" outlineLevel="7" x14ac:dyDescent="0.2">
      <c r="A540" s="26" t="s">
        <v>28</v>
      </c>
      <c r="B540" s="26" t="s">
        <v>4</v>
      </c>
      <c r="C540" s="27" t="s">
        <v>5</v>
      </c>
      <c r="D540" s="31">
        <v>314.60000000000002</v>
      </c>
      <c r="E540" s="28"/>
      <c r="F540" s="28">
        <f>SUM(D540:E540)</f>
        <v>314.60000000000002</v>
      </c>
      <c r="G540" s="28"/>
      <c r="H540" s="28">
        <f t="shared" ref="H540" si="1742">SUM(F540:G540)</f>
        <v>314.60000000000002</v>
      </c>
      <c r="I540" s="31">
        <v>325.60000000000002</v>
      </c>
      <c r="J540" s="28"/>
      <c r="K540" s="28">
        <f>SUM(I540:J540)</f>
        <v>325.60000000000002</v>
      </c>
      <c r="L540" s="28"/>
      <c r="M540" s="28">
        <f t="shared" ref="M540" si="1743">SUM(K540:L540)</f>
        <v>325.60000000000002</v>
      </c>
      <c r="N540" s="31">
        <v>217.1</v>
      </c>
      <c r="O540" s="28"/>
      <c r="P540" s="28">
        <f>SUM(N540:O540)</f>
        <v>217.1</v>
      </c>
      <c r="Q540" s="28"/>
      <c r="R540" s="28">
        <f t="shared" ref="R540" si="1744">SUM(P540:Q540)</f>
        <v>217.1</v>
      </c>
    </row>
    <row r="541" spans="1:18" ht="15.75" outlineLevel="3" collapsed="1" x14ac:dyDescent="0.2">
      <c r="A541" s="22" t="s">
        <v>254</v>
      </c>
      <c r="B541" s="22"/>
      <c r="C541" s="23" t="s">
        <v>255</v>
      </c>
      <c r="D541" s="24">
        <f t="shared" ref="D541:R543" si="1745">D542</f>
        <v>9100</v>
      </c>
      <c r="E541" s="24">
        <f t="shared" si="1745"/>
        <v>0</v>
      </c>
      <c r="F541" s="24">
        <f t="shared" si="1745"/>
        <v>9100</v>
      </c>
      <c r="G541" s="24">
        <f t="shared" si="1745"/>
        <v>3000</v>
      </c>
      <c r="H541" s="24">
        <f t="shared" si="1745"/>
        <v>12100</v>
      </c>
      <c r="I541" s="24">
        <f t="shared" si="1745"/>
        <v>5500</v>
      </c>
      <c r="J541" s="24">
        <f t="shared" si="1745"/>
        <v>0</v>
      </c>
      <c r="K541" s="24">
        <f t="shared" si="1745"/>
        <v>5500</v>
      </c>
      <c r="L541" s="24">
        <f t="shared" si="1745"/>
        <v>0</v>
      </c>
      <c r="M541" s="24">
        <f t="shared" si="1745"/>
        <v>5500</v>
      </c>
      <c r="N541" s="24">
        <f t="shared" si="1745"/>
        <v>5500</v>
      </c>
      <c r="O541" s="24">
        <f t="shared" si="1745"/>
        <v>0</v>
      </c>
      <c r="P541" s="24">
        <f t="shared" si="1745"/>
        <v>5500</v>
      </c>
      <c r="Q541" s="24">
        <f t="shared" si="1745"/>
        <v>0</v>
      </c>
      <c r="R541" s="24">
        <f t="shared" si="1745"/>
        <v>5500</v>
      </c>
    </row>
    <row r="542" spans="1:18" ht="31.5" outlineLevel="4" x14ac:dyDescent="0.2">
      <c r="A542" s="22" t="s">
        <v>256</v>
      </c>
      <c r="B542" s="22"/>
      <c r="C542" s="23" t="s">
        <v>257</v>
      </c>
      <c r="D542" s="24">
        <f t="shared" si="1745"/>
        <v>9100</v>
      </c>
      <c r="E542" s="24">
        <f t="shared" si="1745"/>
        <v>0</v>
      </c>
      <c r="F542" s="24">
        <f t="shared" si="1745"/>
        <v>9100</v>
      </c>
      <c r="G542" s="24">
        <f t="shared" si="1745"/>
        <v>3000</v>
      </c>
      <c r="H542" s="24">
        <f t="shared" si="1745"/>
        <v>12100</v>
      </c>
      <c r="I542" s="24">
        <f t="shared" si="1745"/>
        <v>5500</v>
      </c>
      <c r="J542" s="24">
        <f t="shared" si="1745"/>
        <v>0</v>
      </c>
      <c r="K542" s="24">
        <f t="shared" si="1745"/>
        <v>5500</v>
      </c>
      <c r="L542" s="24">
        <f t="shared" si="1745"/>
        <v>0</v>
      </c>
      <c r="M542" s="24">
        <f t="shared" si="1745"/>
        <v>5500</v>
      </c>
      <c r="N542" s="24">
        <f t="shared" si="1745"/>
        <v>5500</v>
      </c>
      <c r="O542" s="24">
        <f t="shared" si="1745"/>
        <v>0</v>
      </c>
      <c r="P542" s="24">
        <f t="shared" si="1745"/>
        <v>5500</v>
      </c>
      <c r="Q542" s="24">
        <f t="shared" si="1745"/>
        <v>0</v>
      </c>
      <c r="R542" s="24">
        <f t="shared" si="1745"/>
        <v>5500</v>
      </c>
    </row>
    <row r="543" spans="1:18" ht="31.5" outlineLevel="5" x14ac:dyDescent="0.2">
      <c r="A543" s="22" t="s">
        <v>258</v>
      </c>
      <c r="B543" s="22"/>
      <c r="C543" s="23" t="s">
        <v>259</v>
      </c>
      <c r="D543" s="24">
        <f t="shared" si="1745"/>
        <v>9100</v>
      </c>
      <c r="E543" s="24">
        <f t="shared" si="1745"/>
        <v>0</v>
      </c>
      <c r="F543" s="24">
        <f t="shared" si="1745"/>
        <v>9100</v>
      </c>
      <c r="G543" s="24">
        <f t="shared" si="1745"/>
        <v>3000</v>
      </c>
      <c r="H543" s="24">
        <f t="shared" si="1745"/>
        <v>12100</v>
      </c>
      <c r="I543" s="24">
        <f t="shared" si="1745"/>
        <v>5500</v>
      </c>
      <c r="J543" s="24">
        <f t="shared" si="1745"/>
        <v>0</v>
      </c>
      <c r="K543" s="24">
        <f t="shared" si="1745"/>
        <v>5500</v>
      </c>
      <c r="L543" s="24">
        <f t="shared" si="1745"/>
        <v>0</v>
      </c>
      <c r="M543" s="24">
        <f t="shared" si="1745"/>
        <v>5500</v>
      </c>
      <c r="N543" s="24">
        <f t="shared" si="1745"/>
        <v>5500</v>
      </c>
      <c r="O543" s="24">
        <f t="shared" si="1745"/>
        <v>0</v>
      </c>
      <c r="P543" s="24">
        <f t="shared" si="1745"/>
        <v>5500</v>
      </c>
      <c r="Q543" s="24">
        <f t="shared" si="1745"/>
        <v>0</v>
      </c>
      <c r="R543" s="24">
        <f t="shared" si="1745"/>
        <v>5500</v>
      </c>
    </row>
    <row r="544" spans="1:18" ht="15.75" outlineLevel="7" x14ac:dyDescent="0.2">
      <c r="A544" s="26" t="s">
        <v>258</v>
      </c>
      <c r="B544" s="26" t="s">
        <v>19</v>
      </c>
      <c r="C544" s="27" t="s">
        <v>20</v>
      </c>
      <c r="D544" s="28">
        <v>9100</v>
      </c>
      <c r="E544" s="28"/>
      <c r="F544" s="28">
        <f>SUM(D544:E544)</f>
        <v>9100</v>
      </c>
      <c r="G544" s="28">
        <v>3000</v>
      </c>
      <c r="H544" s="28">
        <f t="shared" ref="H544" si="1746">SUM(F544:G544)</f>
        <v>12100</v>
      </c>
      <c r="I544" s="28">
        <v>5500</v>
      </c>
      <c r="J544" s="28"/>
      <c r="K544" s="28">
        <f>SUM(I544:J544)</f>
        <v>5500</v>
      </c>
      <c r="L544" s="28"/>
      <c r="M544" s="28">
        <f t="shared" ref="M544" si="1747">SUM(K544:L544)</f>
        <v>5500</v>
      </c>
      <c r="N544" s="28">
        <v>5500</v>
      </c>
      <c r="O544" s="28"/>
      <c r="P544" s="28">
        <f>SUM(N544:O544)</f>
        <v>5500</v>
      </c>
      <c r="Q544" s="28"/>
      <c r="R544" s="28">
        <f t="shared" ref="R544" si="1748">SUM(P544:Q544)</f>
        <v>5500</v>
      </c>
    </row>
    <row r="545" spans="1:18" ht="31.5" outlineLevel="2" x14ac:dyDescent="0.2">
      <c r="A545" s="22" t="s">
        <v>30</v>
      </c>
      <c r="B545" s="22"/>
      <c r="C545" s="23" t="s">
        <v>31</v>
      </c>
      <c r="D545" s="24">
        <f>D546+D551</f>
        <v>328981.94</v>
      </c>
      <c r="E545" s="24">
        <f t="shared" ref="E545:F545" si="1749">E546+E551</f>
        <v>11.3</v>
      </c>
      <c r="F545" s="24">
        <f t="shared" si="1749"/>
        <v>328993.24000000005</v>
      </c>
      <c r="G545" s="24">
        <f t="shared" ref="G545:H545" si="1750">G546+G551</f>
        <v>8835.8321199999991</v>
      </c>
      <c r="H545" s="24">
        <f t="shared" si="1750"/>
        <v>337829.07212000003</v>
      </c>
      <c r="I545" s="24">
        <f t="shared" ref="I545:N545" si="1751">I546+I551</f>
        <v>337311.5</v>
      </c>
      <c r="J545" s="24">
        <f t="shared" ref="J545" si="1752">J546+J551</f>
        <v>12.4</v>
      </c>
      <c r="K545" s="24">
        <f t="shared" ref="K545:M545" si="1753">K546+K551</f>
        <v>337323.89999999997</v>
      </c>
      <c r="L545" s="24">
        <f t="shared" si="1753"/>
        <v>0</v>
      </c>
      <c r="M545" s="24">
        <f t="shared" si="1753"/>
        <v>337323.89999999997</v>
      </c>
      <c r="N545" s="24">
        <f t="shared" si="1751"/>
        <v>373038.63999999996</v>
      </c>
      <c r="O545" s="24">
        <f t="shared" ref="O545" si="1754">O546+O551</f>
        <v>316.2</v>
      </c>
      <c r="P545" s="24">
        <f t="shared" ref="P545:R545" si="1755">P546+P551</f>
        <v>373354.83999999997</v>
      </c>
      <c r="Q545" s="24">
        <f t="shared" si="1755"/>
        <v>0</v>
      </c>
      <c r="R545" s="24">
        <f t="shared" si="1755"/>
        <v>373354.83999999997</v>
      </c>
    </row>
    <row r="546" spans="1:18" ht="31.5" outlineLevel="2" x14ac:dyDescent="0.2">
      <c r="A546" s="22" t="s">
        <v>71</v>
      </c>
      <c r="B546" s="22"/>
      <c r="C546" s="23" t="s">
        <v>72</v>
      </c>
      <c r="D546" s="24">
        <f>D547</f>
        <v>1528.8</v>
      </c>
      <c r="E546" s="24">
        <f t="shared" ref="E546:H547" si="1756">E547</f>
        <v>0</v>
      </c>
      <c r="F546" s="24">
        <f t="shared" si="1756"/>
        <v>1528.8</v>
      </c>
      <c r="G546" s="24">
        <f t="shared" si="1756"/>
        <v>230.00000000000003</v>
      </c>
      <c r="H546" s="24">
        <f t="shared" si="1756"/>
        <v>1758.8</v>
      </c>
      <c r="I546" s="24">
        <f t="shared" ref="I546:N546" si="1757">I547</f>
        <v>1528.8</v>
      </c>
      <c r="J546" s="24">
        <f t="shared" ref="J546:J547" si="1758">J547</f>
        <v>0</v>
      </c>
      <c r="K546" s="24">
        <f t="shared" ref="K546:M547" si="1759">K547</f>
        <v>1528.8</v>
      </c>
      <c r="L546" s="24">
        <f t="shared" si="1759"/>
        <v>0</v>
      </c>
      <c r="M546" s="24">
        <f t="shared" si="1759"/>
        <v>1528.8</v>
      </c>
      <c r="N546" s="24">
        <f t="shared" si="1757"/>
        <v>1528.8</v>
      </c>
      <c r="O546" s="24">
        <f t="shared" ref="O546:O547" si="1760">O547</f>
        <v>0</v>
      </c>
      <c r="P546" s="24">
        <f t="shared" ref="P546:R547" si="1761">P547</f>
        <v>1528.8</v>
      </c>
      <c r="Q546" s="24">
        <f t="shared" si="1761"/>
        <v>0</v>
      </c>
      <c r="R546" s="24">
        <f t="shared" si="1761"/>
        <v>1528.8</v>
      </c>
    </row>
    <row r="547" spans="1:18" ht="47.25" outlineLevel="4" x14ac:dyDescent="0.2">
      <c r="A547" s="22" t="s">
        <v>73</v>
      </c>
      <c r="B547" s="22"/>
      <c r="C547" s="23" t="s">
        <v>74</v>
      </c>
      <c r="D547" s="24">
        <f>D548</f>
        <v>1528.8</v>
      </c>
      <c r="E547" s="24">
        <f t="shared" si="1756"/>
        <v>0</v>
      </c>
      <c r="F547" s="24">
        <f t="shared" si="1756"/>
        <v>1528.8</v>
      </c>
      <c r="G547" s="24">
        <f t="shared" si="1756"/>
        <v>230.00000000000003</v>
      </c>
      <c r="H547" s="24">
        <f t="shared" si="1756"/>
        <v>1758.8</v>
      </c>
      <c r="I547" s="24">
        <f>I548</f>
        <v>1528.8</v>
      </c>
      <c r="J547" s="24">
        <f t="shared" si="1758"/>
        <v>0</v>
      </c>
      <c r="K547" s="24">
        <f t="shared" si="1759"/>
        <v>1528.8</v>
      </c>
      <c r="L547" s="24">
        <f t="shared" si="1759"/>
        <v>0</v>
      </c>
      <c r="M547" s="24">
        <f t="shared" si="1759"/>
        <v>1528.8</v>
      </c>
      <c r="N547" s="24">
        <f>N548</f>
        <v>1528.8</v>
      </c>
      <c r="O547" s="24">
        <f t="shared" si="1760"/>
        <v>0</v>
      </c>
      <c r="P547" s="24">
        <f t="shared" si="1761"/>
        <v>1528.8</v>
      </c>
      <c r="Q547" s="24">
        <f t="shared" si="1761"/>
        <v>0</v>
      </c>
      <c r="R547" s="24">
        <f t="shared" si="1761"/>
        <v>1528.8</v>
      </c>
    </row>
    <row r="548" spans="1:18" ht="15.75" outlineLevel="5" x14ac:dyDescent="0.2">
      <c r="A548" s="22" t="s">
        <v>75</v>
      </c>
      <c r="B548" s="22"/>
      <c r="C548" s="23" t="s">
        <v>76</v>
      </c>
      <c r="D548" s="24">
        <f>D549+D550</f>
        <v>1528.8</v>
      </c>
      <c r="E548" s="24">
        <f t="shared" ref="E548:F548" si="1762">E549+E550</f>
        <v>0</v>
      </c>
      <c r="F548" s="24">
        <f t="shared" si="1762"/>
        <v>1528.8</v>
      </c>
      <c r="G548" s="24">
        <f t="shared" ref="G548:H548" si="1763">G549+G550</f>
        <v>230.00000000000003</v>
      </c>
      <c r="H548" s="24">
        <f t="shared" si="1763"/>
        <v>1758.8</v>
      </c>
      <c r="I548" s="24">
        <f>I549+I550</f>
        <v>1528.8</v>
      </c>
      <c r="J548" s="24">
        <f t="shared" ref="J548" si="1764">J549+J550</f>
        <v>0</v>
      </c>
      <c r="K548" s="24">
        <f t="shared" ref="K548:M548" si="1765">K549+K550</f>
        <v>1528.8</v>
      </c>
      <c r="L548" s="24">
        <f t="shared" si="1765"/>
        <v>0</v>
      </c>
      <c r="M548" s="24">
        <f t="shared" si="1765"/>
        <v>1528.8</v>
      </c>
      <c r="N548" s="24">
        <f>N549+N550</f>
        <v>1528.8</v>
      </c>
      <c r="O548" s="24">
        <f t="shared" ref="O548" si="1766">O549+O550</f>
        <v>0</v>
      </c>
      <c r="P548" s="24">
        <f t="shared" ref="P548:R548" si="1767">P549+P550</f>
        <v>1528.8</v>
      </c>
      <c r="Q548" s="24">
        <f t="shared" si="1767"/>
        <v>0</v>
      </c>
      <c r="R548" s="24">
        <f t="shared" si="1767"/>
        <v>1528.8</v>
      </c>
    </row>
    <row r="549" spans="1:18" ht="47.25" outlineLevel="7" x14ac:dyDescent="0.2">
      <c r="A549" s="26" t="s">
        <v>75</v>
      </c>
      <c r="B549" s="26" t="s">
        <v>4</v>
      </c>
      <c r="C549" s="27" t="s">
        <v>5</v>
      </c>
      <c r="D549" s="28">
        <f>338.2+19.5+11.3+5.2+88.6</f>
        <v>462.79999999999995</v>
      </c>
      <c r="E549" s="28"/>
      <c r="F549" s="28">
        <f>SUM(D549:E549)</f>
        <v>462.79999999999995</v>
      </c>
      <c r="G549" s="28">
        <v>278.74668000000003</v>
      </c>
      <c r="H549" s="28">
        <f t="shared" ref="H549" si="1768">SUM(F549:G549)</f>
        <v>741.54667999999992</v>
      </c>
      <c r="I549" s="28">
        <f t="shared" ref="I549:N549" si="1769">338.2+19.5+11.3+5.2+88.6</f>
        <v>462.79999999999995</v>
      </c>
      <c r="J549" s="28"/>
      <c r="K549" s="28">
        <f>SUM(I549:J549)</f>
        <v>462.79999999999995</v>
      </c>
      <c r="L549" s="28"/>
      <c r="M549" s="28">
        <f t="shared" ref="M549" si="1770">SUM(K549:L549)</f>
        <v>462.79999999999995</v>
      </c>
      <c r="N549" s="28">
        <f t="shared" si="1769"/>
        <v>462.79999999999995</v>
      </c>
      <c r="O549" s="28"/>
      <c r="P549" s="28">
        <f>SUM(N549:O549)</f>
        <v>462.79999999999995</v>
      </c>
      <c r="Q549" s="28"/>
      <c r="R549" s="28">
        <f t="shared" ref="R549" si="1771">SUM(P549:Q549)</f>
        <v>462.79999999999995</v>
      </c>
    </row>
    <row r="550" spans="1:18" ht="31.5" outlineLevel="7" x14ac:dyDescent="0.2">
      <c r="A550" s="26" t="s">
        <v>75</v>
      </c>
      <c r="B550" s="26" t="s">
        <v>7</v>
      </c>
      <c r="C550" s="27" t="s">
        <v>8</v>
      </c>
      <c r="D550" s="28">
        <f>355+228.8+57.6+21+118.2+10.2+35.4+10.2+39+18.7+18+108.8+45.1</f>
        <v>1066</v>
      </c>
      <c r="E550" s="28"/>
      <c r="F550" s="28">
        <f>SUM(D550:E550)</f>
        <v>1066</v>
      </c>
      <c r="G550" s="28">
        <v>-48.746679999999998</v>
      </c>
      <c r="H550" s="28">
        <f t="shared" ref="H550" si="1772">SUM(F550:G550)</f>
        <v>1017.25332</v>
      </c>
      <c r="I550" s="28">
        <f t="shared" ref="I550:N550" si="1773">355+228.8+57.6+21+118.2+10.2+35.4+10.2+39+18.7+18+108.8+45.1</f>
        <v>1066</v>
      </c>
      <c r="J550" s="28"/>
      <c r="K550" s="28">
        <f>SUM(I550:J550)</f>
        <v>1066</v>
      </c>
      <c r="L550" s="28"/>
      <c r="M550" s="28">
        <f t="shared" ref="M550" si="1774">SUM(K550:L550)</f>
        <v>1066</v>
      </c>
      <c r="N550" s="28">
        <f t="shared" si="1773"/>
        <v>1066</v>
      </c>
      <c r="O550" s="28"/>
      <c r="P550" s="28">
        <f>SUM(N550:O550)</f>
        <v>1066</v>
      </c>
      <c r="Q550" s="28"/>
      <c r="R550" s="28">
        <f t="shared" ref="R550" si="1775">SUM(P550:Q550)</f>
        <v>1066</v>
      </c>
    </row>
    <row r="551" spans="1:18" ht="47.25" outlineLevel="3" x14ac:dyDescent="0.2">
      <c r="A551" s="22" t="s">
        <v>32</v>
      </c>
      <c r="B551" s="22"/>
      <c r="C551" s="23" t="s">
        <v>33</v>
      </c>
      <c r="D551" s="24">
        <f>D552+D588+D595</f>
        <v>327453.14</v>
      </c>
      <c r="E551" s="24">
        <f t="shared" ref="E551:F551" si="1776">E552+E588+E595</f>
        <v>11.3</v>
      </c>
      <c r="F551" s="24">
        <f t="shared" si="1776"/>
        <v>327464.44000000006</v>
      </c>
      <c r="G551" s="24">
        <f t="shared" ref="G551:H551" si="1777">G552+G588+G595</f>
        <v>8605.8321199999991</v>
      </c>
      <c r="H551" s="24">
        <f t="shared" si="1777"/>
        <v>336070.27212000004</v>
      </c>
      <c r="I551" s="24">
        <f>I552+I588+I595</f>
        <v>335782.7</v>
      </c>
      <c r="J551" s="24">
        <f t="shared" ref="J551" si="1778">J552+J588+J595</f>
        <v>12.4</v>
      </c>
      <c r="K551" s="24">
        <f t="shared" ref="K551:M551" si="1779">K552+K588+K595</f>
        <v>335795.1</v>
      </c>
      <c r="L551" s="24">
        <f t="shared" si="1779"/>
        <v>0</v>
      </c>
      <c r="M551" s="24">
        <f t="shared" si="1779"/>
        <v>335795.1</v>
      </c>
      <c r="N551" s="24">
        <f>N552+N588+N595</f>
        <v>371509.83999999997</v>
      </c>
      <c r="O551" s="24">
        <f t="shared" ref="O551" si="1780">O552+O588+O595</f>
        <v>316.2</v>
      </c>
      <c r="P551" s="24">
        <f t="shared" ref="P551:R551" si="1781">P552+P588+P595</f>
        <v>371826.04</v>
      </c>
      <c r="Q551" s="24">
        <f t="shared" si="1781"/>
        <v>0</v>
      </c>
      <c r="R551" s="24">
        <f t="shared" si="1781"/>
        <v>371826.04</v>
      </c>
    </row>
    <row r="552" spans="1:18" ht="31.5" outlineLevel="4" x14ac:dyDescent="0.2">
      <c r="A552" s="22" t="s">
        <v>34</v>
      </c>
      <c r="B552" s="22"/>
      <c r="C552" s="23" t="s">
        <v>35</v>
      </c>
      <c r="D552" s="24">
        <f>D553+D560+D568+D572+D574+D577+D580+D558+D562+D564+D566+D570+D584+D586+D582</f>
        <v>161567.40000000005</v>
      </c>
      <c r="E552" s="24">
        <f t="shared" ref="E552:F552" si="1782">E553+E560+E568+E572+E574+E577+E580+E558+E562+E564+E566+E570+E584+E586+E582</f>
        <v>11.3</v>
      </c>
      <c r="F552" s="24">
        <f t="shared" si="1782"/>
        <v>161578.70000000004</v>
      </c>
      <c r="G552" s="24">
        <f t="shared" ref="G552:H552" si="1783">G553+G560+G568+G572+G574+G577+G580+G558+G562+G564+G566+G570+G584+G586+G582</f>
        <v>1754.8411000000001</v>
      </c>
      <c r="H552" s="24">
        <f t="shared" si="1783"/>
        <v>163333.54110000003</v>
      </c>
      <c r="I552" s="24">
        <f t="shared" ref="I552:N552" si="1784">I553+I560+I568+I572+I574+I577+I580+I558+I562+I564+I566+I570+I584+I586+I582</f>
        <v>166313.40000000002</v>
      </c>
      <c r="J552" s="24">
        <f t="shared" ref="J552" si="1785">J553+J560+J568+J572+J574+J577+J580+J558+J562+J564+J566+J570+J584+J586+J582</f>
        <v>12.4</v>
      </c>
      <c r="K552" s="24">
        <f t="shared" ref="K552:M552" si="1786">K553+K560+K568+K572+K574+K577+K580+K558+K562+K564+K566+K570+K584+K586+K582</f>
        <v>166325.80000000002</v>
      </c>
      <c r="L552" s="24">
        <f t="shared" si="1786"/>
        <v>0</v>
      </c>
      <c r="M552" s="24">
        <f t="shared" si="1786"/>
        <v>166325.80000000002</v>
      </c>
      <c r="N552" s="24">
        <f t="shared" si="1784"/>
        <v>185356</v>
      </c>
      <c r="O552" s="24">
        <f t="shared" ref="O552" si="1787">O553+O560+O568+O572+O574+O577+O580+O558+O562+O564+O566+O570+O584+O586+O582</f>
        <v>316.2</v>
      </c>
      <c r="P552" s="24">
        <f t="shared" ref="P552:R552" si="1788">P553+P560+P568+P572+P574+P577+P580+P558+P562+P564+P566+P570+P584+P586+P582</f>
        <v>185672.19999999998</v>
      </c>
      <c r="Q552" s="24">
        <f t="shared" si="1788"/>
        <v>0</v>
      </c>
      <c r="R552" s="24">
        <f t="shared" si="1788"/>
        <v>185672.19999999998</v>
      </c>
    </row>
    <row r="553" spans="1:18" ht="15.75" outlineLevel="5" x14ac:dyDescent="0.2">
      <c r="A553" s="22" t="s">
        <v>36</v>
      </c>
      <c r="B553" s="22"/>
      <c r="C553" s="23" t="s">
        <v>37</v>
      </c>
      <c r="D553" s="24">
        <f>D554+D555+D557+D556</f>
        <v>119048.00000000001</v>
      </c>
      <c r="E553" s="24">
        <f t="shared" ref="E553:F553" si="1789">E554+E555+E557+E556</f>
        <v>0</v>
      </c>
      <c r="F553" s="24">
        <f t="shared" si="1789"/>
        <v>119048.00000000001</v>
      </c>
      <c r="G553" s="24">
        <f t="shared" ref="G553:H553" si="1790">G554+G555+G557+G556</f>
        <v>1754.8411000000001</v>
      </c>
      <c r="H553" s="24">
        <f t="shared" si="1790"/>
        <v>120802.84110000002</v>
      </c>
      <c r="I553" s="24">
        <f t="shared" ref="I553:N553" si="1791">I554+I555+I557+I556</f>
        <v>123362.3</v>
      </c>
      <c r="J553" s="24">
        <f t="shared" ref="J553" si="1792">J554+J555+J557+J556</f>
        <v>0</v>
      </c>
      <c r="K553" s="24">
        <f t="shared" ref="K553:M553" si="1793">K554+K555+K557+K556</f>
        <v>123362.3</v>
      </c>
      <c r="L553" s="24">
        <f t="shared" si="1793"/>
        <v>0</v>
      </c>
      <c r="M553" s="24">
        <f t="shared" si="1793"/>
        <v>123362.3</v>
      </c>
      <c r="N553" s="24">
        <f t="shared" si="1791"/>
        <v>142404.9</v>
      </c>
      <c r="O553" s="24">
        <f t="shared" ref="O553" si="1794">O554+O555+O557+O556</f>
        <v>0</v>
      </c>
      <c r="P553" s="24">
        <f t="shared" ref="P553:R553" si="1795">P554+P555+P557+P556</f>
        <v>142404.9</v>
      </c>
      <c r="Q553" s="24">
        <f t="shared" si="1795"/>
        <v>0</v>
      </c>
      <c r="R553" s="24">
        <f t="shared" si="1795"/>
        <v>142404.9</v>
      </c>
    </row>
    <row r="554" spans="1:18" ht="47.25" outlineLevel="7" x14ac:dyDescent="0.2">
      <c r="A554" s="26" t="s">
        <v>36</v>
      </c>
      <c r="B554" s="26" t="s">
        <v>4</v>
      </c>
      <c r="C554" s="27" t="s">
        <v>5</v>
      </c>
      <c r="D554" s="31">
        <f>107767.1</f>
        <v>107767.1</v>
      </c>
      <c r="E554" s="28"/>
      <c r="F554" s="28">
        <f>SUM(D554:E554)</f>
        <v>107767.1</v>
      </c>
      <c r="G554" s="28">
        <v>1754.8411000000001</v>
      </c>
      <c r="H554" s="28">
        <f t="shared" ref="H554" si="1796">SUM(F554:G554)</f>
        <v>109521.94110000001</v>
      </c>
      <c r="I554" s="31">
        <f>112081.4</f>
        <v>112081.4</v>
      </c>
      <c r="J554" s="28"/>
      <c r="K554" s="28">
        <f>SUM(I554:J554)</f>
        <v>112081.4</v>
      </c>
      <c r="L554" s="28"/>
      <c r="M554" s="28">
        <f t="shared" ref="M554" si="1797">SUM(K554:L554)</f>
        <v>112081.4</v>
      </c>
      <c r="N554" s="31">
        <v>131124</v>
      </c>
      <c r="O554" s="28"/>
      <c r="P554" s="28">
        <f>SUM(N554:O554)</f>
        <v>131124</v>
      </c>
      <c r="Q554" s="28"/>
      <c r="R554" s="28">
        <f t="shared" ref="R554" si="1798">SUM(P554:Q554)</f>
        <v>131124</v>
      </c>
    </row>
    <row r="555" spans="1:18" ht="31.5" hidden="1" outlineLevel="7" x14ac:dyDescent="0.2">
      <c r="A555" s="26" t="s">
        <v>36</v>
      </c>
      <c r="B555" s="26" t="s">
        <v>7</v>
      </c>
      <c r="C555" s="27" t="s">
        <v>8</v>
      </c>
      <c r="D555" s="31">
        <v>10741.6</v>
      </c>
      <c r="E555" s="28"/>
      <c r="F555" s="28">
        <f>SUM(D555:E555)</f>
        <v>10741.6</v>
      </c>
      <c r="G555" s="28"/>
      <c r="H555" s="28">
        <f t="shared" ref="H555" si="1799">SUM(F555:G555)</f>
        <v>10741.6</v>
      </c>
      <c r="I555" s="31">
        <v>10741.6</v>
      </c>
      <c r="J555" s="28"/>
      <c r="K555" s="28">
        <f>SUM(I555:J555)</f>
        <v>10741.6</v>
      </c>
      <c r="L555" s="28"/>
      <c r="M555" s="28">
        <f t="shared" ref="M555:M557" si="1800">SUM(K555:L555)</f>
        <v>10741.6</v>
      </c>
      <c r="N555" s="31">
        <v>10741.6</v>
      </c>
      <c r="O555" s="28"/>
      <c r="P555" s="28">
        <f>SUM(N555:O555)</f>
        <v>10741.6</v>
      </c>
      <c r="Q555" s="28"/>
      <c r="R555" s="28">
        <f t="shared" ref="R555:R557" si="1801">SUM(P555:Q555)</f>
        <v>10741.6</v>
      </c>
    </row>
    <row r="556" spans="1:18" ht="31.5" hidden="1" outlineLevel="7" x14ac:dyDescent="0.2">
      <c r="A556" s="26" t="s">
        <v>36</v>
      </c>
      <c r="B556" s="26" t="s">
        <v>65</v>
      </c>
      <c r="C556" s="27" t="s">
        <v>66</v>
      </c>
      <c r="D556" s="31">
        <v>260</v>
      </c>
      <c r="E556" s="28"/>
      <c r="F556" s="28">
        <f>SUM(D556:E556)</f>
        <v>260</v>
      </c>
      <c r="G556" s="28"/>
      <c r="H556" s="28">
        <f t="shared" ref="H556" si="1802">SUM(F556:G556)</f>
        <v>260</v>
      </c>
      <c r="I556" s="31">
        <v>260</v>
      </c>
      <c r="J556" s="28"/>
      <c r="K556" s="28">
        <f>SUM(I556:J556)</f>
        <v>260</v>
      </c>
      <c r="L556" s="28"/>
      <c r="M556" s="28">
        <f t="shared" si="1800"/>
        <v>260</v>
      </c>
      <c r="N556" s="31">
        <v>260</v>
      </c>
      <c r="O556" s="28"/>
      <c r="P556" s="28">
        <f>SUM(N556:O556)</f>
        <v>260</v>
      </c>
      <c r="Q556" s="28"/>
      <c r="R556" s="28">
        <f t="shared" si="1801"/>
        <v>260</v>
      </c>
    </row>
    <row r="557" spans="1:18" ht="15.75" hidden="1" outlineLevel="7" x14ac:dyDescent="0.2">
      <c r="A557" s="26" t="s">
        <v>36</v>
      </c>
      <c r="B557" s="26" t="s">
        <v>15</v>
      </c>
      <c r="C557" s="27" t="s">
        <v>16</v>
      </c>
      <c r="D557" s="31">
        <v>279.3</v>
      </c>
      <c r="E557" s="28"/>
      <c r="F557" s="28">
        <f>SUM(D557:E557)</f>
        <v>279.3</v>
      </c>
      <c r="G557" s="28"/>
      <c r="H557" s="28">
        <f t="shared" ref="H557" si="1803">SUM(F557:G557)</f>
        <v>279.3</v>
      </c>
      <c r="I557" s="31">
        <v>279.3</v>
      </c>
      <c r="J557" s="28"/>
      <c r="K557" s="28">
        <f>SUM(I557:J557)</f>
        <v>279.3</v>
      </c>
      <c r="L557" s="28"/>
      <c r="M557" s="28">
        <f t="shared" si="1800"/>
        <v>279.3</v>
      </c>
      <c r="N557" s="31">
        <v>279.3</v>
      </c>
      <c r="O557" s="28"/>
      <c r="P557" s="28">
        <f>SUM(N557:O557)</f>
        <v>279.3</v>
      </c>
      <c r="Q557" s="28"/>
      <c r="R557" s="28">
        <f t="shared" si="1801"/>
        <v>279.3</v>
      </c>
    </row>
    <row r="558" spans="1:18" ht="30" hidden="1" customHeight="1" outlineLevel="5" x14ac:dyDescent="0.2">
      <c r="A558" s="22" t="s">
        <v>77</v>
      </c>
      <c r="B558" s="22"/>
      <c r="C558" s="23" t="s">
        <v>14</v>
      </c>
      <c r="D558" s="24">
        <f>D559</f>
        <v>7100</v>
      </c>
      <c r="E558" s="24">
        <f t="shared" ref="E558:H558" si="1804">E559</f>
        <v>0</v>
      </c>
      <c r="F558" s="24">
        <f t="shared" si="1804"/>
        <v>7100</v>
      </c>
      <c r="G558" s="24">
        <f t="shared" si="1804"/>
        <v>0</v>
      </c>
      <c r="H558" s="24">
        <f t="shared" si="1804"/>
        <v>7100</v>
      </c>
      <c r="I558" s="24">
        <f>I559</f>
        <v>7100</v>
      </c>
      <c r="J558" s="24">
        <f t="shared" ref="J558" si="1805">J559</f>
        <v>0</v>
      </c>
      <c r="K558" s="24">
        <f t="shared" ref="K558:M558" si="1806">K559</f>
        <v>7100</v>
      </c>
      <c r="L558" s="24">
        <f t="shared" si="1806"/>
        <v>0</v>
      </c>
      <c r="M558" s="24">
        <f t="shared" si="1806"/>
        <v>7100</v>
      </c>
      <c r="N558" s="24">
        <f>N559</f>
        <v>7100</v>
      </c>
      <c r="O558" s="24">
        <f t="shared" ref="O558" si="1807">O559</f>
        <v>0</v>
      </c>
      <c r="P558" s="24">
        <f t="shared" ref="P558:R558" si="1808">P559</f>
        <v>7100</v>
      </c>
      <c r="Q558" s="24">
        <f t="shared" si="1808"/>
        <v>0</v>
      </c>
      <c r="R558" s="24">
        <f t="shared" si="1808"/>
        <v>7100</v>
      </c>
    </row>
    <row r="559" spans="1:18" ht="31.5" hidden="1" outlineLevel="7" x14ac:dyDescent="0.2">
      <c r="A559" s="26" t="s">
        <v>77</v>
      </c>
      <c r="B559" s="26" t="s">
        <v>7</v>
      </c>
      <c r="C559" s="27" t="s">
        <v>8</v>
      </c>
      <c r="D559" s="31">
        <v>7100</v>
      </c>
      <c r="E559" s="28"/>
      <c r="F559" s="28">
        <f>SUM(D559:E559)</f>
        <v>7100</v>
      </c>
      <c r="G559" s="28"/>
      <c r="H559" s="28">
        <f t="shared" ref="H559" si="1809">SUM(F559:G559)</f>
        <v>7100</v>
      </c>
      <c r="I559" s="31">
        <v>7100</v>
      </c>
      <c r="J559" s="28"/>
      <c r="K559" s="28">
        <f>SUM(I559:J559)</f>
        <v>7100</v>
      </c>
      <c r="L559" s="28"/>
      <c r="M559" s="28">
        <f t="shared" ref="M559" si="1810">SUM(K559:L559)</f>
        <v>7100</v>
      </c>
      <c r="N559" s="31">
        <v>7100</v>
      </c>
      <c r="O559" s="28"/>
      <c r="P559" s="28">
        <f>SUM(N559:O559)</f>
        <v>7100</v>
      </c>
      <c r="Q559" s="28"/>
      <c r="R559" s="28">
        <f t="shared" ref="R559" si="1811">SUM(P559:Q559)</f>
        <v>7100</v>
      </c>
    </row>
    <row r="560" spans="1:18" ht="31.5" hidden="1" outlineLevel="5" x14ac:dyDescent="0.2">
      <c r="A560" s="22" t="s">
        <v>38</v>
      </c>
      <c r="B560" s="22"/>
      <c r="C560" s="23" t="s">
        <v>10</v>
      </c>
      <c r="D560" s="24">
        <f>D561</f>
        <v>720</v>
      </c>
      <c r="E560" s="24">
        <f t="shared" ref="E560:H560" si="1812">E561</f>
        <v>0</v>
      </c>
      <c r="F560" s="24">
        <f t="shared" si="1812"/>
        <v>720</v>
      </c>
      <c r="G560" s="24">
        <f t="shared" si="1812"/>
        <v>0</v>
      </c>
      <c r="H560" s="24">
        <f t="shared" si="1812"/>
        <v>720</v>
      </c>
      <c r="I560" s="24">
        <f>I561</f>
        <v>720</v>
      </c>
      <c r="J560" s="24">
        <f t="shared" ref="J560" si="1813">J561</f>
        <v>0</v>
      </c>
      <c r="K560" s="24">
        <f t="shared" ref="K560:M560" si="1814">K561</f>
        <v>720</v>
      </c>
      <c r="L560" s="24">
        <f t="shared" si="1814"/>
        <v>0</v>
      </c>
      <c r="M560" s="24">
        <f t="shared" si="1814"/>
        <v>720</v>
      </c>
      <c r="N560" s="24">
        <f>N561</f>
        <v>720</v>
      </c>
      <c r="O560" s="24">
        <f t="shared" ref="O560" si="1815">O561</f>
        <v>0</v>
      </c>
      <c r="P560" s="24">
        <f t="shared" ref="P560:R560" si="1816">P561</f>
        <v>720</v>
      </c>
      <c r="Q560" s="24">
        <f t="shared" si="1816"/>
        <v>0</v>
      </c>
      <c r="R560" s="24">
        <f t="shared" si="1816"/>
        <v>720</v>
      </c>
    </row>
    <row r="561" spans="1:18" ht="31.5" hidden="1" outlineLevel="7" x14ac:dyDescent="0.2">
      <c r="A561" s="26" t="s">
        <v>38</v>
      </c>
      <c r="B561" s="26" t="s">
        <v>7</v>
      </c>
      <c r="C561" s="27" t="s">
        <v>8</v>
      </c>
      <c r="D561" s="28">
        <v>720</v>
      </c>
      <c r="E561" s="28"/>
      <c r="F561" s="28">
        <f>SUM(D561:E561)</f>
        <v>720</v>
      </c>
      <c r="G561" s="28"/>
      <c r="H561" s="28">
        <f t="shared" ref="H561" si="1817">SUM(F561:G561)</f>
        <v>720</v>
      </c>
      <c r="I561" s="28">
        <v>720</v>
      </c>
      <c r="J561" s="28"/>
      <c r="K561" s="28">
        <f>SUM(I561:J561)</f>
        <v>720</v>
      </c>
      <c r="L561" s="28"/>
      <c r="M561" s="28">
        <f t="shared" ref="M561" si="1818">SUM(K561:L561)</f>
        <v>720</v>
      </c>
      <c r="N561" s="28">
        <v>720</v>
      </c>
      <c r="O561" s="28"/>
      <c r="P561" s="28">
        <f>SUM(N561:O561)</f>
        <v>720</v>
      </c>
      <c r="Q561" s="28"/>
      <c r="R561" s="28">
        <f t="shared" ref="R561" si="1819">SUM(P561:Q561)</f>
        <v>720</v>
      </c>
    </row>
    <row r="562" spans="1:18" ht="31.5" hidden="1" outlineLevel="5" x14ac:dyDescent="0.2">
      <c r="A562" s="22" t="s">
        <v>78</v>
      </c>
      <c r="B562" s="22"/>
      <c r="C562" s="23" t="s">
        <v>79</v>
      </c>
      <c r="D562" s="24">
        <f>D563</f>
        <v>6498.7</v>
      </c>
      <c r="E562" s="24">
        <f t="shared" ref="E562:H562" si="1820">E563</f>
        <v>0</v>
      </c>
      <c r="F562" s="24">
        <f t="shared" si="1820"/>
        <v>6498.7</v>
      </c>
      <c r="G562" s="24">
        <f t="shared" si="1820"/>
        <v>0</v>
      </c>
      <c r="H562" s="24">
        <f t="shared" si="1820"/>
        <v>6498.7</v>
      </c>
      <c r="I562" s="24">
        <f>I563</f>
        <v>6498.7</v>
      </c>
      <c r="J562" s="24">
        <f t="shared" ref="J562" si="1821">J563</f>
        <v>0</v>
      </c>
      <c r="K562" s="24">
        <f t="shared" ref="K562:M562" si="1822">K563</f>
        <v>6498.7</v>
      </c>
      <c r="L562" s="24">
        <f t="shared" si="1822"/>
        <v>0</v>
      </c>
      <c r="M562" s="24">
        <f t="shared" si="1822"/>
        <v>6498.7</v>
      </c>
      <c r="N562" s="24">
        <f>N563</f>
        <v>6498.7</v>
      </c>
      <c r="O562" s="24">
        <f t="shared" ref="O562" si="1823">O563</f>
        <v>0</v>
      </c>
      <c r="P562" s="24">
        <f t="shared" ref="P562:R562" si="1824">P563</f>
        <v>6498.7</v>
      </c>
      <c r="Q562" s="24">
        <f t="shared" si="1824"/>
        <v>0</v>
      </c>
      <c r="R562" s="24">
        <f t="shared" si="1824"/>
        <v>6498.7</v>
      </c>
    </row>
    <row r="563" spans="1:18" ht="31.5" hidden="1" outlineLevel="7" x14ac:dyDescent="0.2">
      <c r="A563" s="26" t="s">
        <v>78</v>
      </c>
      <c r="B563" s="26" t="s">
        <v>65</v>
      </c>
      <c r="C563" s="27" t="s">
        <v>66</v>
      </c>
      <c r="D563" s="28">
        <v>6498.7</v>
      </c>
      <c r="E563" s="28"/>
      <c r="F563" s="28">
        <f>SUM(D563:E563)</f>
        <v>6498.7</v>
      </c>
      <c r="G563" s="28"/>
      <c r="H563" s="28">
        <f t="shared" ref="H563" si="1825">SUM(F563:G563)</f>
        <v>6498.7</v>
      </c>
      <c r="I563" s="28">
        <v>6498.7</v>
      </c>
      <c r="J563" s="28"/>
      <c r="K563" s="28">
        <f>SUM(I563:J563)</f>
        <v>6498.7</v>
      </c>
      <c r="L563" s="28"/>
      <c r="M563" s="28">
        <f t="shared" ref="M563" si="1826">SUM(K563:L563)</f>
        <v>6498.7</v>
      </c>
      <c r="N563" s="28">
        <v>6498.7</v>
      </c>
      <c r="O563" s="28"/>
      <c r="P563" s="28">
        <f>SUM(N563:O563)</f>
        <v>6498.7</v>
      </c>
      <c r="Q563" s="28"/>
      <c r="R563" s="28">
        <f t="shared" ref="R563" si="1827">SUM(P563:Q563)</f>
        <v>6498.7</v>
      </c>
    </row>
    <row r="564" spans="1:18" ht="31.5" hidden="1" outlineLevel="5" x14ac:dyDescent="0.2">
      <c r="A564" s="22" t="s">
        <v>235</v>
      </c>
      <c r="B564" s="22"/>
      <c r="C564" s="23" t="s">
        <v>457</v>
      </c>
      <c r="D564" s="24">
        <f>D565</f>
        <v>14289.1</v>
      </c>
      <c r="E564" s="24">
        <f t="shared" ref="E564:H564" si="1828">E565</f>
        <v>0</v>
      </c>
      <c r="F564" s="24">
        <f t="shared" si="1828"/>
        <v>14289.1</v>
      </c>
      <c r="G564" s="24">
        <f t="shared" si="1828"/>
        <v>0</v>
      </c>
      <c r="H564" s="24">
        <f t="shared" si="1828"/>
        <v>14289.1</v>
      </c>
      <c r="I564" s="24">
        <f>I565</f>
        <v>14289.1</v>
      </c>
      <c r="J564" s="24">
        <f t="shared" ref="J564" si="1829">J565</f>
        <v>0</v>
      </c>
      <c r="K564" s="24">
        <f t="shared" ref="K564:M564" si="1830">K565</f>
        <v>14289.1</v>
      </c>
      <c r="L564" s="24">
        <f t="shared" si="1830"/>
        <v>0</v>
      </c>
      <c r="M564" s="24">
        <f t="shared" si="1830"/>
        <v>14289.1</v>
      </c>
      <c r="N564" s="24">
        <f>N565</f>
        <v>14289.1</v>
      </c>
      <c r="O564" s="24">
        <f t="shared" ref="O564" si="1831">O565</f>
        <v>0</v>
      </c>
      <c r="P564" s="24">
        <f t="shared" ref="P564:R564" si="1832">P565</f>
        <v>14289.1</v>
      </c>
      <c r="Q564" s="24">
        <f t="shared" si="1832"/>
        <v>0</v>
      </c>
      <c r="R564" s="24">
        <f t="shared" si="1832"/>
        <v>14289.1</v>
      </c>
    </row>
    <row r="565" spans="1:18" ht="15.75" hidden="1" outlineLevel="7" x14ac:dyDescent="0.2">
      <c r="A565" s="26" t="s">
        <v>235</v>
      </c>
      <c r="B565" s="26" t="s">
        <v>19</v>
      </c>
      <c r="C565" s="27" t="s">
        <v>20</v>
      </c>
      <c r="D565" s="28">
        <v>14289.1</v>
      </c>
      <c r="E565" s="28"/>
      <c r="F565" s="28">
        <f>SUM(D565:E565)</f>
        <v>14289.1</v>
      </c>
      <c r="G565" s="28"/>
      <c r="H565" s="28">
        <f t="shared" ref="H565" si="1833">SUM(F565:G565)</f>
        <v>14289.1</v>
      </c>
      <c r="I565" s="28">
        <v>14289.1</v>
      </c>
      <c r="J565" s="28"/>
      <c r="K565" s="28">
        <f>SUM(I565:J565)</f>
        <v>14289.1</v>
      </c>
      <c r="L565" s="28"/>
      <c r="M565" s="28">
        <f t="shared" ref="M565" si="1834">SUM(K565:L565)</f>
        <v>14289.1</v>
      </c>
      <c r="N565" s="28">
        <v>14289.1</v>
      </c>
      <c r="O565" s="28"/>
      <c r="P565" s="28">
        <f>SUM(N565:O565)</f>
        <v>14289.1</v>
      </c>
      <c r="Q565" s="28"/>
      <c r="R565" s="28">
        <f t="shared" ref="R565" si="1835">SUM(P565:Q565)</f>
        <v>14289.1</v>
      </c>
    </row>
    <row r="566" spans="1:18" ht="15.75" hidden="1" outlineLevel="5" x14ac:dyDescent="0.2">
      <c r="A566" s="22" t="s">
        <v>80</v>
      </c>
      <c r="B566" s="22"/>
      <c r="C566" s="23" t="s">
        <v>81</v>
      </c>
      <c r="D566" s="24">
        <f>D567</f>
        <v>1383.5</v>
      </c>
      <c r="E566" s="24">
        <f t="shared" ref="E566:H566" si="1836">E567</f>
        <v>0</v>
      </c>
      <c r="F566" s="24">
        <f t="shared" si="1836"/>
        <v>1383.5</v>
      </c>
      <c r="G566" s="24">
        <f t="shared" si="1836"/>
        <v>0</v>
      </c>
      <c r="H566" s="24">
        <f t="shared" si="1836"/>
        <v>1383.5</v>
      </c>
      <c r="I566" s="24">
        <f>I567</f>
        <v>1383.5</v>
      </c>
      <c r="J566" s="24">
        <f t="shared" ref="J566" si="1837">J567</f>
        <v>0</v>
      </c>
      <c r="K566" s="24">
        <f t="shared" ref="K566:M566" si="1838">K567</f>
        <v>1383.5</v>
      </c>
      <c r="L566" s="24">
        <f t="shared" si="1838"/>
        <v>0</v>
      </c>
      <c r="M566" s="24">
        <f t="shared" si="1838"/>
        <v>1383.5</v>
      </c>
      <c r="N566" s="24">
        <f>N567</f>
        <v>1383.5</v>
      </c>
      <c r="O566" s="24">
        <f t="shared" ref="O566" si="1839">O567</f>
        <v>0</v>
      </c>
      <c r="P566" s="24">
        <f t="shared" ref="P566:R566" si="1840">P567</f>
        <v>1383.5</v>
      </c>
      <c r="Q566" s="24">
        <f t="shared" si="1840"/>
        <v>0</v>
      </c>
      <c r="R566" s="24">
        <f t="shared" si="1840"/>
        <v>1383.5</v>
      </c>
    </row>
    <row r="567" spans="1:18" ht="15.75" hidden="1" outlineLevel="7" x14ac:dyDescent="0.2">
      <c r="A567" s="26" t="s">
        <v>80</v>
      </c>
      <c r="B567" s="26" t="s">
        <v>19</v>
      </c>
      <c r="C567" s="27" t="s">
        <v>20</v>
      </c>
      <c r="D567" s="28">
        <v>1383.5</v>
      </c>
      <c r="E567" s="28"/>
      <c r="F567" s="28">
        <f>SUM(D567:E567)</f>
        <v>1383.5</v>
      </c>
      <c r="G567" s="28"/>
      <c r="H567" s="28">
        <f t="shared" ref="H567" si="1841">SUM(F567:G567)</f>
        <v>1383.5</v>
      </c>
      <c r="I567" s="28">
        <v>1383.5</v>
      </c>
      <c r="J567" s="28"/>
      <c r="K567" s="28">
        <f>SUM(I567:J567)</f>
        <v>1383.5</v>
      </c>
      <c r="L567" s="28"/>
      <c r="M567" s="28">
        <f t="shared" ref="M567" si="1842">SUM(K567:L567)</f>
        <v>1383.5</v>
      </c>
      <c r="N567" s="28">
        <v>1383.5</v>
      </c>
      <c r="O567" s="28"/>
      <c r="P567" s="28">
        <f>SUM(N567:O567)</f>
        <v>1383.5</v>
      </c>
      <c r="Q567" s="28"/>
      <c r="R567" s="28">
        <f t="shared" ref="R567" si="1843">SUM(P567:Q567)</f>
        <v>1383.5</v>
      </c>
    </row>
    <row r="568" spans="1:18" ht="47.25" hidden="1" outlineLevel="5" x14ac:dyDescent="0.2">
      <c r="A568" s="22" t="s">
        <v>39</v>
      </c>
      <c r="B568" s="22"/>
      <c r="C568" s="23" t="s">
        <v>582</v>
      </c>
      <c r="D568" s="24">
        <f>D569</f>
        <v>19.7</v>
      </c>
      <c r="E568" s="24">
        <f t="shared" ref="E568:H568" si="1844">E569</f>
        <v>0</v>
      </c>
      <c r="F568" s="24">
        <f t="shared" si="1844"/>
        <v>19.7</v>
      </c>
      <c r="G568" s="24">
        <f t="shared" si="1844"/>
        <v>0</v>
      </c>
      <c r="H568" s="24">
        <f t="shared" si="1844"/>
        <v>19.7</v>
      </c>
      <c r="I568" s="24">
        <f>I569</f>
        <v>20.5</v>
      </c>
      <c r="J568" s="24">
        <f t="shared" ref="J568" si="1845">J569</f>
        <v>0</v>
      </c>
      <c r="K568" s="24">
        <f t="shared" ref="K568:M568" si="1846">K569</f>
        <v>20.5</v>
      </c>
      <c r="L568" s="24">
        <f t="shared" si="1846"/>
        <v>0</v>
      </c>
      <c r="M568" s="24">
        <f t="shared" si="1846"/>
        <v>20.5</v>
      </c>
      <c r="N568" s="24">
        <f>N569</f>
        <v>20.5</v>
      </c>
      <c r="O568" s="24">
        <f t="shared" ref="O568" si="1847">O569</f>
        <v>0</v>
      </c>
      <c r="P568" s="24">
        <f t="shared" ref="P568:R568" si="1848">P569</f>
        <v>20.5</v>
      </c>
      <c r="Q568" s="24">
        <f t="shared" si="1848"/>
        <v>0</v>
      </c>
      <c r="R568" s="24">
        <f t="shared" si="1848"/>
        <v>20.5</v>
      </c>
    </row>
    <row r="569" spans="1:18" ht="47.25" hidden="1" outlineLevel="7" x14ac:dyDescent="0.2">
      <c r="A569" s="26" t="s">
        <v>39</v>
      </c>
      <c r="B569" s="26" t="s">
        <v>4</v>
      </c>
      <c r="C569" s="27" t="s">
        <v>5</v>
      </c>
      <c r="D569" s="28">
        <v>19.7</v>
      </c>
      <c r="E569" s="28"/>
      <c r="F569" s="28">
        <f>SUM(D569:E569)</f>
        <v>19.7</v>
      </c>
      <c r="G569" s="28"/>
      <c r="H569" s="28">
        <f t="shared" ref="H569" si="1849">SUM(F569:G569)</f>
        <v>19.7</v>
      </c>
      <c r="I569" s="28">
        <v>20.5</v>
      </c>
      <c r="J569" s="28"/>
      <c r="K569" s="28">
        <f>SUM(I569:J569)</f>
        <v>20.5</v>
      </c>
      <c r="L569" s="28"/>
      <c r="M569" s="28">
        <f t="shared" ref="M569" si="1850">SUM(K569:L569)</f>
        <v>20.5</v>
      </c>
      <c r="N569" s="28">
        <v>20.5</v>
      </c>
      <c r="O569" s="28"/>
      <c r="P569" s="28">
        <f>SUM(N569:O569)</f>
        <v>20.5</v>
      </c>
      <c r="Q569" s="28"/>
      <c r="R569" s="28">
        <f t="shared" ref="R569" si="1851">SUM(P569:Q569)</f>
        <v>20.5</v>
      </c>
    </row>
    <row r="570" spans="1:18" ht="47.25" hidden="1" outlineLevel="5" x14ac:dyDescent="0.2">
      <c r="A570" s="22" t="s">
        <v>689</v>
      </c>
      <c r="B570" s="22"/>
      <c r="C570" s="23" t="s">
        <v>82</v>
      </c>
      <c r="D570" s="24">
        <f>D571</f>
        <v>1130.3</v>
      </c>
      <c r="E570" s="24">
        <f t="shared" ref="E570:H570" si="1852">E571</f>
        <v>0</v>
      </c>
      <c r="F570" s="24">
        <f t="shared" si="1852"/>
        <v>1130.3</v>
      </c>
      <c r="G570" s="24">
        <f t="shared" si="1852"/>
        <v>0</v>
      </c>
      <c r="H570" s="24">
        <f t="shared" si="1852"/>
        <v>1130.3</v>
      </c>
      <c r="I570" s="24">
        <f>I571</f>
        <v>1167.2</v>
      </c>
      <c r="J570" s="24">
        <f t="shared" ref="J570" si="1853">J571</f>
        <v>0</v>
      </c>
      <c r="K570" s="24">
        <f t="shared" ref="K570:M570" si="1854">K571</f>
        <v>1167.2</v>
      </c>
      <c r="L570" s="24">
        <f t="shared" si="1854"/>
        <v>0</v>
      </c>
      <c r="M570" s="24">
        <f t="shared" si="1854"/>
        <v>1167.2</v>
      </c>
      <c r="N570" s="24">
        <f>N571</f>
        <v>1167.2</v>
      </c>
      <c r="O570" s="24">
        <f t="shared" ref="O570" si="1855">O571</f>
        <v>0</v>
      </c>
      <c r="P570" s="24">
        <f t="shared" ref="P570:R570" si="1856">P571</f>
        <v>1167.2</v>
      </c>
      <c r="Q570" s="24">
        <f t="shared" si="1856"/>
        <v>0</v>
      </c>
      <c r="R570" s="24">
        <f t="shared" si="1856"/>
        <v>1167.2</v>
      </c>
    </row>
    <row r="571" spans="1:18" ht="31.5" hidden="1" outlineLevel="7" x14ac:dyDescent="0.2">
      <c r="A571" s="26" t="s">
        <v>689</v>
      </c>
      <c r="B571" s="26" t="s">
        <v>65</v>
      </c>
      <c r="C571" s="27" t="s">
        <v>66</v>
      </c>
      <c r="D571" s="28">
        <v>1130.3</v>
      </c>
      <c r="E571" s="28"/>
      <c r="F571" s="28">
        <f>SUM(D571:E571)</f>
        <v>1130.3</v>
      </c>
      <c r="G571" s="28"/>
      <c r="H571" s="28">
        <f t="shared" ref="H571" si="1857">SUM(F571:G571)</f>
        <v>1130.3</v>
      </c>
      <c r="I571" s="28">
        <v>1167.2</v>
      </c>
      <c r="J571" s="28"/>
      <c r="K571" s="28">
        <f>SUM(I571:J571)</f>
        <v>1167.2</v>
      </c>
      <c r="L571" s="28"/>
      <c r="M571" s="28">
        <f t="shared" ref="M571" si="1858">SUM(K571:L571)</f>
        <v>1167.2</v>
      </c>
      <c r="N571" s="28">
        <v>1167.2</v>
      </c>
      <c r="O571" s="28"/>
      <c r="P571" s="28">
        <f>SUM(N571:O571)</f>
        <v>1167.2</v>
      </c>
      <c r="Q571" s="28"/>
      <c r="R571" s="28">
        <f t="shared" ref="R571" si="1859">SUM(P571:Q571)</f>
        <v>1167.2</v>
      </c>
    </row>
    <row r="572" spans="1:18" ht="15.75" hidden="1" outlineLevel="5" x14ac:dyDescent="0.2">
      <c r="A572" s="22" t="s">
        <v>40</v>
      </c>
      <c r="B572" s="22"/>
      <c r="C572" s="23" t="s">
        <v>41</v>
      </c>
      <c r="D572" s="24">
        <f>D573</f>
        <v>154.5</v>
      </c>
      <c r="E572" s="24">
        <f t="shared" ref="E572:H572" si="1860">E573</f>
        <v>0</v>
      </c>
      <c r="F572" s="24">
        <f t="shared" si="1860"/>
        <v>154.5</v>
      </c>
      <c r="G572" s="24">
        <f t="shared" si="1860"/>
        <v>0</v>
      </c>
      <c r="H572" s="24">
        <f t="shared" si="1860"/>
        <v>154.5</v>
      </c>
      <c r="I572" s="24">
        <f>I573</f>
        <v>154.5</v>
      </c>
      <c r="J572" s="24">
        <f t="shared" ref="J572" si="1861">J573</f>
        <v>0</v>
      </c>
      <c r="K572" s="24">
        <f t="shared" ref="K572:M572" si="1862">K573</f>
        <v>154.5</v>
      </c>
      <c r="L572" s="24">
        <f t="shared" si="1862"/>
        <v>0</v>
      </c>
      <c r="M572" s="24">
        <f t="shared" si="1862"/>
        <v>154.5</v>
      </c>
      <c r="N572" s="24">
        <f>N573</f>
        <v>154.5</v>
      </c>
      <c r="O572" s="24">
        <f t="shared" ref="O572" si="1863">O573</f>
        <v>0</v>
      </c>
      <c r="P572" s="24">
        <f t="shared" ref="P572:R572" si="1864">P573</f>
        <v>154.5</v>
      </c>
      <c r="Q572" s="24">
        <f t="shared" si="1864"/>
        <v>0</v>
      </c>
      <c r="R572" s="24">
        <f t="shared" si="1864"/>
        <v>154.5</v>
      </c>
    </row>
    <row r="573" spans="1:18" ht="31.5" hidden="1" outlineLevel="7" x14ac:dyDescent="0.2">
      <c r="A573" s="26" t="s">
        <v>40</v>
      </c>
      <c r="B573" s="26" t="s">
        <v>7</v>
      </c>
      <c r="C573" s="27" t="s">
        <v>8</v>
      </c>
      <c r="D573" s="28">
        <v>154.5</v>
      </c>
      <c r="E573" s="28"/>
      <c r="F573" s="28">
        <f>SUM(D573:E573)</f>
        <v>154.5</v>
      </c>
      <c r="G573" s="28"/>
      <c r="H573" s="28">
        <f t="shared" ref="H573" si="1865">SUM(F573:G573)</f>
        <v>154.5</v>
      </c>
      <c r="I573" s="28">
        <v>154.5</v>
      </c>
      <c r="J573" s="28"/>
      <c r="K573" s="28">
        <f>SUM(I573:J573)</f>
        <v>154.5</v>
      </c>
      <c r="L573" s="28"/>
      <c r="M573" s="28">
        <f t="shared" ref="M573" si="1866">SUM(K573:L573)</f>
        <v>154.5</v>
      </c>
      <c r="N573" s="28">
        <v>154.5</v>
      </c>
      <c r="O573" s="28"/>
      <c r="P573" s="28">
        <f>SUM(N573:O573)</f>
        <v>154.5</v>
      </c>
      <c r="Q573" s="28"/>
      <c r="R573" s="28">
        <f t="shared" ref="R573" si="1867">SUM(P573:Q573)</f>
        <v>154.5</v>
      </c>
    </row>
    <row r="574" spans="1:18" ht="31.5" hidden="1" outlineLevel="5" x14ac:dyDescent="0.2">
      <c r="A574" s="22" t="s">
        <v>42</v>
      </c>
      <c r="B574" s="22"/>
      <c r="C574" s="23" t="s">
        <v>43</v>
      </c>
      <c r="D574" s="24">
        <f>D575+D576</f>
        <v>418.8</v>
      </c>
      <c r="E574" s="24">
        <f t="shared" ref="E574:F574" si="1868">E575+E576</f>
        <v>0</v>
      </c>
      <c r="F574" s="24">
        <f t="shared" si="1868"/>
        <v>418.8</v>
      </c>
      <c r="G574" s="24">
        <f t="shared" ref="G574:H574" si="1869">G575+G576</f>
        <v>0</v>
      </c>
      <c r="H574" s="24">
        <f t="shared" si="1869"/>
        <v>418.8</v>
      </c>
      <c r="I574" s="24">
        <f>I575+I576</f>
        <v>433.4</v>
      </c>
      <c r="J574" s="24">
        <f t="shared" ref="J574" si="1870">J575+J576</f>
        <v>0</v>
      </c>
      <c r="K574" s="24">
        <f t="shared" ref="K574:M574" si="1871">K575+K576</f>
        <v>433.4</v>
      </c>
      <c r="L574" s="24">
        <f t="shared" si="1871"/>
        <v>0</v>
      </c>
      <c r="M574" s="24">
        <f t="shared" si="1871"/>
        <v>433.4</v>
      </c>
      <c r="N574" s="24">
        <f>N575+N576</f>
        <v>433.4</v>
      </c>
      <c r="O574" s="24">
        <f t="shared" ref="O574" si="1872">O575+O576</f>
        <v>0</v>
      </c>
      <c r="P574" s="24">
        <f t="shared" ref="P574:R574" si="1873">P575+P576</f>
        <v>433.4</v>
      </c>
      <c r="Q574" s="24">
        <f t="shared" si="1873"/>
        <v>0</v>
      </c>
      <c r="R574" s="24">
        <f t="shared" si="1873"/>
        <v>433.4</v>
      </c>
    </row>
    <row r="575" spans="1:18" ht="47.25" hidden="1" outlineLevel="7" x14ac:dyDescent="0.2">
      <c r="A575" s="26" t="s">
        <v>42</v>
      </c>
      <c r="B575" s="26" t="s">
        <v>4</v>
      </c>
      <c r="C575" s="27" t="s">
        <v>5</v>
      </c>
      <c r="D575" s="31">
        <v>298.8</v>
      </c>
      <c r="E575" s="28"/>
      <c r="F575" s="28">
        <f>SUM(D575:E575)</f>
        <v>298.8</v>
      </c>
      <c r="G575" s="28"/>
      <c r="H575" s="28">
        <f t="shared" ref="H575" si="1874">SUM(F575:G575)</f>
        <v>298.8</v>
      </c>
      <c r="I575" s="31">
        <v>313.39999999999998</v>
      </c>
      <c r="J575" s="28"/>
      <c r="K575" s="28">
        <f>SUM(I575:J575)</f>
        <v>313.39999999999998</v>
      </c>
      <c r="L575" s="28"/>
      <c r="M575" s="28">
        <f t="shared" ref="M575:M576" si="1875">SUM(K575:L575)</f>
        <v>313.39999999999998</v>
      </c>
      <c r="N575" s="31">
        <v>313.39999999999998</v>
      </c>
      <c r="O575" s="28"/>
      <c r="P575" s="28">
        <f>SUM(N575:O575)</f>
        <v>313.39999999999998</v>
      </c>
      <c r="Q575" s="28"/>
      <c r="R575" s="28">
        <f t="shared" ref="R575:R576" si="1876">SUM(P575:Q575)</f>
        <v>313.39999999999998</v>
      </c>
    </row>
    <row r="576" spans="1:18" ht="31.5" hidden="1" outlineLevel="7" x14ac:dyDescent="0.2">
      <c r="A576" s="26" t="s">
        <v>42</v>
      </c>
      <c r="B576" s="26" t="s">
        <v>7</v>
      </c>
      <c r="C576" s="27" t="s">
        <v>8</v>
      </c>
      <c r="D576" s="31">
        <v>120</v>
      </c>
      <c r="E576" s="28"/>
      <c r="F576" s="28">
        <f>SUM(D576:E576)</f>
        <v>120</v>
      </c>
      <c r="G576" s="28"/>
      <c r="H576" s="28">
        <f t="shared" ref="H576" si="1877">SUM(F576:G576)</f>
        <v>120</v>
      </c>
      <c r="I576" s="31">
        <v>120</v>
      </c>
      <c r="J576" s="28"/>
      <c r="K576" s="28">
        <f>SUM(I576:J576)</f>
        <v>120</v>
      </c>
      <c r="L576" s="28"/>
      <c r="M576" s="28">
        <f t="shared" si="1875"/>
        <v>120</v>
      </c>
      <c r="N576" s="31">
        <v>120</v>
      </c>
      <c r="O576" s="28"/>
      <c r="P576" s="28">
        <f>SUM(N576:O576)</f>
        <v>120</v>
      </c>
      <c r="Q576" s="28"/>
      <c r="R576" s="28">
        <f t="shared" si="1876"/>
        <v>120</v>
      </c>
    </row>
    <row r="577" spans="1:18" ht="31.5" hidden="1" outlineLevel="5" x14ac:dyDescent="0.2">
      <c r="A577" s="22" t="s">
        <v>690</v>
      </c>
      <c r="B577" s="22"/>
      <c r="C577" s="23" t="s">
        <v>432</v>
      </c>
      <c r="D577" s="24">
        <f>D578+D579</f>
        <v>5584.5</v>
      </c>
      <c r="E577" s="24">
        <f t="shared" ref="E577:F577" si="1878">E578+E579</f>
        <v>0</v>
      </c>
      <c r="F577" s="24">
        <f t="shared" si="1878"/>
        <v>5584.5</v>
      </c>
      <c r="G577" s="24">
        <f t="shared" ref="G577:H577" si="1879">G578+G579</f>
        <v>0</v>
      </c>
      <c r="H577" s="24">
        <f t="shared" si="1879"/>
        <v>5584.5</v>
      </c>
      <c r="I577" s="24">
        <f>I578+I579</f>
        <v>5775.4</v>
      </c>
      <c r="J577" s="24">
        <f t="shared" ref="J577" si="1880">J578+J579</f>
        <v>0</v>
      </c>
      <c r="K577" s="24">
        <f t="shared" ref="K577:M577" si="1881">K578+K579</f>
        <v>5775.4</v>
      </c>
      <c r="L577" s="24">
        <f t="shared" si="1881"/>
        <v>0</v>
      </c>
      <c r="M577" s="24">
        <f t="shared" si="1881"/>
        <v>5775.4</v>
      </c>
      <c r="N577" s="24">
        <f>N578+N579</f>
        <v>5775.4</v>
      </c>
      <c r="O577" s="24">
        <f t="shared" ref="O577" si="1882">O578+O579</f>
        <v>0</v>
      </c>
      <c r="P577" s="24">
        <f t="shared" ref="P577:R577" si="1883">P578+P579</f>
        <v>5775.4</v>
      </c>
      <c r="Q577" s="24">
        <f t="shared" si="1883"/>
        <v>0</v>
      </c>
      <c r="R577" s="24">
        <f t="shared" si="1883"/>
        <v>5775.4</v>
      </c>
    </row>
    <row r="578" spans="1:18" ht="47.25" hidden="1" outlineLevel="7" x14ac:dyDescent="0.2">
      <c r="A578" s="26" t="s">
        <v>690</v>
      </c>
      <c r="B578" s="26" t="s">
        <v>4</v>
      </c>
      <c r="C578" s="27" t="s">
        <v>5</v>
      </c>
      <c r="D578" s="31">
        <v>5489.5</v>
      </c>
      <c r="E578" s="28"/>
      <c r="F578" s="28">
        <f>SUM(D578:E578)</f>
        <v>5489.5</v>
      </c>
      <c r="G578" s="28"/>
      <c r="H578" s="28">
        <f t="shared" ref="H578" si="1884">SUM(F578:G578)</f>
        <v>5489.5</v>
      </c>
      <c r="I578" s="31">
        <v>5680.4</v>
      </c>
      <c r="J578" s="28"/>
      <c r="K578" s="28">
        <f>SUM(I578:J578)</f>
        <v>5680.4</v>
      </c>
      <c r="L578" s="28"/>
      <c r="M578" s="28">
        <f t="shared" ref="M578:M579" si="1885">SUM(K578:L578)</f>
        <v>5680.4</v>
      </c>
      <c r="N578" s="31">
        <v>5680.4</v>
      </c>
      <c r="O578" s="28"/>
      <c r="P578" s="28">
        <f>SUM(N578:O578)</f>
        <v>5680.4</v>
      </c>
      <c r="Q578" s="28"/>
      <c r="R578" s="28">
        <f t="shared" ref="R578:R579" si="1886">SUM(P578:Q578)</f>
        <v>5680.4</v>
      </c>
    </row>
    <row r="579" spans="1:18" ht="31.5" hidden="1" outlineLevel="7" x14ac:dyDescent="0.2">
      <c r="A579" s="26" t="s">
        <v>690</v>
      </c>
      <c r="B579" s="26" t="s">
        <v>7</v>
      </c>
      <c r="C579" s="27" t="s">
        <v>8</v>
      </c>
      <c r="D579" s="31">
        <v>95</v>
      </c>
      <c r="E579" s="28"/>
      <c r="F579" s="28">
        <f>SUM(D579:E579)</f>
        <v>95</v>
      </c>
      <c r="G579" s="28"/>
      <c r="H579" s="28">
        <f t="shared" ref="H579" si="1887">SUM(F579:G579)</f>
        <v>95</v>
      </c>
      <c r="I579" s="31">
        <v>95</v>
      </c>
      <c r="J579" s="28"/>
      <c r="K579" s="28">
        <f>SUM(I579:J579)</f>
        <v>95</v>
      </c>
      <c r="L579" s="28"/>
      <c r="M579" s="28">
        <f t="shared" si="1885"/>
        <v>95</v>
      </c>
      <c r="N579" s="31">
        <v>95</v>
      </c>
      <c r="O579" s="28"/>
      <c r="P579" s="28">
        <f>SUM(N579:O579)</f>
        <v>95</v>
      </c>
      <c r="Q579" s="28"/>
      <c r="R579" s="28">
        <f t="shared" si="1886"/>
        <v>95</v>
      </c>
    </row>
    <row r="580" spans="1:18" ht="63" hidden="1" outlineLevel="5" x14ac:dyDescent="0.2">
      <c r="A580" s="22" t="s">
        <v>44</v>
      </c>
      <c r="B580" s="22"/>
      <c r="C580" s="23" t="s">
        <v>45</v>
      </c>
      <c r="D580" s="24">
        <f>D581</f>
        <v>0.6</v>
      </c>
      <c r="E580" s="24">
        <f t="shared" ref="E580:H580" si="1888">E581</f>
        <v>0</v>
      </c>
      <c r="F580" s="24">
        <f t="shared" si="1888"/>
        <v>0.6</v>
      </c>
      <c r="G580" s="24">
        <f t="shared" si="1888"/>
        <v>0</v>
      </c>
      <c r="H580" s="24">
        <f t="shared" si="1888"/>
        <v>0.6</v>
      </c>
      <c r="I580" s="24">
        <f>I581</f>
        <v>0.6</v>
      </c>
      <c r="J580" s="24">
        <f t="shared" ref="J580" si="1889">J581</f>
        <v>0</v>
      </c>
      <c r="K580" s="24">
        <f t="shared" ref="K580:M580" si="1890">K581</f>
        <v>0.6</v>
      </c>
      <c r="L580" s="24">
        <f t="shared" si="1890"/>
        <v>0</v>
      </c>
      <c r="M580" s="24">
        <f t="shared" si="1890"/>
        <v>0.6</v>
      </c>
      <c r="N580" s="24">
        <f>N581</f>
        <v>0.6</v>
      </c>
      <c r="O580" s="24">
        <f t="shared" ref="O580" si="1891">O581</f>
        <v>0</v>
      </c>
      <c r="P580" s="24">
        <f t="shared" ref="P580:R580" si="1892">P581</f>
        <v>0.6</v>
      </c>
      <c r="Q580" s="24">
        <f t="shared" si="1892"/>
        <v>0</v>
      </c>
      <c r="R580" s="24">
        <f t="shared" si="1892"/>
        <v>0.6</v>
      </c>
    </row>
    <row r="581" spans="1:18" ht="47.25" hidden="1" outlineLevel="7" x14ac:dyDescent="0.2">
      <c r="A581" s="26" t="s">
        <v>44</v>
      </c>
      <c r="B581" s="26" t="s">
        <v>4</v>
      </c>
      <c r="C581" s="27" t="s">
        <v>5</v>
      </c>
      <c r="D581" s="28">
        <v>0.6</v>
      </c>
      <c r="E581" s="28"/>
      <c r="F581" s="28">
        <f>SUM(D581:E581)</f>
        <v>0.6</v>
      </c>
      <c r="G581" s="28"/>
      <c r="H581" s="28">
        <f t="shared" ref="H581" si="1893">SUM(F581:G581)</f>
        <v>0.6</v>
      </c>
      <c r="I581" s="28">
        <v>0.6</v>
      </c>
      <c r="J581" s="28"/>
      <c r="K581" s="28">
        <f>SUM(I581:J581)</f>
        <v>0.6</v>
      </c>
      <c r="L581" s="28"/>
      <c r="M581" s="28">
        <f t="shared" ref="M581" si="1894">SUM(K581:L581)</f>
        <v>0.6</v>
      </c>
      <c r="N581" s="28">
        <v>0.6</v>
      </c>
      <c r="O581" s="28"/>
      <c r="P581" s="28">
        <f>SUM(N581:O581)</f>
        <v>0.6</v>
      </c>
      <c r="Q581" s="28"/>
      <c r="R581" s="28">
        <f t="shared" ref="R581" si="1895">SUM(P581:Q581)</f>
        <v>0.6</v>
      </c>
    </row>
    <row r="582" spans="1:18" ht="31.5" hidden="1" outlineLevel="7" x14ac:dyDescent="0.2">
      <c r="A582" s="32" t="s">
        <v>574</v>
      </c>
      <c r="B582" s="32"/>
      <c r="C582" s="33" t="s">
        <v>599</v>
      </c>
      <c r="D582" s="30">
        <f>D583</f>
        <v>517</v>
      </c>
      <c r="E582" s="30">
        <f t="shared" ref="E582:H582" si="1896">E583</f>
        <v>0</v>
      </c>
      <c r="F582" s="30">
        <f t="shared" si="1896"/>
        <v>517</v>
      </c>
      <c r="G582" s="30">
        <f t="shared" si="1896"/>
        <v>0</v>
      </c>
      <c r="H582" s="30">
        <f t="shared" si="1896"/>
        <v>517</v>
      </c>
      <c r="I582" s="30">
        <f t="shared" ref="I582:N582" si="1897">I583</f>
        <v>535.29999999999995</v>
      </c>
      <c r="J582" s="30">
        <f t="shared" ref="J582" si="1898">J583</f>
        <v>0</v>
      </c>
      <c r="K582" s="30">
        <f t="shared" ref="K582:M582" si="1899">K583</f>
        <v>535.29999999999995</v>
      </c>
      <c r="L582" s="30">
        <f t="shared" si="1899"/>
        <v>0</v>
      </c>
      <c r="M582" s="30">
        <f t="shared" si="1899"/>
        <v>535.29999999999995</v>
      </c>
      <c r="N582" s="30">
        <f t="shared" si="1897"/>
        <v>535.29999999999995</v>
      </c>
      <c r="O582" s="30">
        <f t="shared" ref="O582" si="1900">O583</f>
        <v>0</v>
      </c>
      <c r="P582" s="30">
        <f t="shared" ref="P582:R582" si="1901">P583</f>
        <v>535.29999999999995</v>
      </c>
      <c r="Q582" s="30">
        <f t="shared" si="1901"/>
        <v>0</v>
      </c>
      <c r="R582" s="30">
        <f t="shared" si="1901"/>
        <v>535.29999999999995</v>
      </c>
    </row>
    <row r="583" spans="1:18" ht="47.25" hidden="1" outlineLevel="7" x14ac:dyDescent="0.2">
      <c r="A583" s="34" t="s">
        <v>574</v>
      </c>
      <c r="B583" s="34" t="s">
        <v>4</v>
      </c>
      <c r="C583" s="35" t="s">
        <v>5</v>
      </c>
      <c r="D583" s="31">
        <v>517</v>
      </c>
      <c r="E583" s="28"/>
      <c r="F583" s="28">
        <f>SUM(D583:E583)</f>
        <v>517</v>
      </c>
      <c r="G583" s="28"/>
      <c r="H583" s="28">
        <f t="shared" ref="H583" si="1902">SUM(F583:G583)</f>
        <v>517</v>
      </c>
      <c r="I583" s="31">
        <v>535.29999999999995</v>
      </c>
      <c r="J583" s="28"/>
      <c r="K583" s="28">
        <f>SUM(I583:J583)</f>
        <v>535.29999999999995</v>
      </c>
      <c r="L583" s="28"/>
      <c r="M583" s="28">
        <f t="shared" ref="M583" si="1903">SUM(K583:L583)</f>
        <v>535.29999999999995</v>
      </c>
      <c r="N583" s="31">
        <v>535.29999999999995</v>
      </c>
      <c r="O583" s="28"/>
      <c r="P583" s="28">
        <f>SUM(N583:O583)</f>
        <v>535.29999999999995</v>
      </c>
      <c r="Q583" s="28"/>
      <c r="R583" s="28">
        <f t="shared" ref="R583" si="1904">SUM(P583:Q583)</f>
        <v>535.29999999999995</v>
      </c>
    </row>
    <row r="584" spans="1:18" ht="47.25" hidden="1" outlineLevel="5" x14ac:dyDescent="0.2">
      <c r="A584" s="22" t="s">
        <v>46</v>
      </c>
      <c r="B584" s="22"/>
      <c r="C584" s="23" t="s">
        <v>47</v>
      </c>
      <c r="D584" s="24">
        <f>D585</f>
        <v>4.5</v>
      </c>
      <c r="E584" s="24">
        <f t="shared" ref="E584:H584" si="1905">E585</f>
        <v>11.3</v>
      </c>
      <c r="F584" s="24">
        <f t="shared" si="1905"/>
        <v>15.8</v>
      </c>
      <c r="G584" s="24">
        <f t="shared" si="1905"/>
        <v>0</v>
      </c>
      <c r="H584" s="24">
        <f t="shared" si="1905"/>
        <v>15.8</v>
      </c>
      <c r="I584" s="24">
        <f>I585</f>
        <v>4.0999999999999996</v>
      </c>
      <c r="J584" s="24">
        <f t="shared" ref="J584" si="1906">J585</f>
        <v>12.4</v>
      </c>
      <c r="K584" s="24">
        <f t="shared" ref="K584:M584" si="1907">K585</f>
        <v>16.5</v>
      </c>
      <c r="L584" s="24">
        <f t="shared" si="1907"/>
        <v>0</v>
      </c>
      <c r="M584" s="24">
        <f t="shared" si="1907"/>
        <v>16.5</v>
      </c>
      <c r="N584" s="24">
        <f>N585</f>
        <v>4.0999999999999996</v>
      </c>
      <c r="O584" s="24">
        <f t="shared" ref="O584" si="1908">O585</f>
        <v>316.2</v>
      </c>
      <c r="P584" s="24">
        <f t="shared" ref="P584:R584" si="1909">P585</f>
        <v>320.3</v>
      </c>
      <c r="Q584" s="24">
        <f t="shared" si="1909"/>
        <v>0</v>
      </c>
      <c r="R584" s="24">
        <f t="shared" si="1909"/>
        <v>320.3</v>
      </c>
    </row>
    <row r="585" spans="1:18" ht="31.5" hidden="1" outlineLevel="7" x14ac:dyDescent="0.2">
      <c r="A585" s="26" t="s">
        <v>46</v>
      </c>
      <c r="B585" s="26" t="s">
        <v>7</v>
      </c>
      <c r="C585" s="27" t="s">
        <v>8</v>
      </c>
      <c r="D585" s="28">
        <v>4.5</v>
      </c>
      <c r="E585" s="28">
        <v>11.3</v>
      </c>
      <c r="F585" s="28">
        <f>SUM(D585:E585)</f>
        <v>15.8</v>
      </c>
      <c r="G585" s="28"/>
      <c r="H585" s="28">
        <f t="shared" ref="H585" si="1910">SUM(F585:G585)</f>
        <v>15.8</v>
      </c>
      <c r="I585" s="28">
        <v>4.0999999999999996</v>
      </c>
      <c r="J585" s="28">
        <v>12.4</v>
      </c>
      <c r="K585" s="28">
        <f>SUM(I585:J585)</f>
        <v>16.5</v>
      </c>
      <c r="L585" s="28"/>
      <c r="M585" s="28">
        <f t="shared" ref="M585" si="1911">SUM(K585:L585)</f>
        <v>16.5</v>
      </c>
      <c r="N585" s="28">
        <v>4.0999999999999996</v>
      </c>
      <c r="O585" s="28">
        <v>316.2</v>
      </c>
      <c r="P585" s="28">
        <f>SUM(N585:O585)</f>
        <v>320.3</v>
      </c>
      <c r="Q585" s="28"/>
      <c r="R585" s="28">
        <f t="shared" ref="R585" si="1912">SUM(P585:Q585)</f>
        <v>320.3</v>
      </c>
    </row>
    <row r="586" spans="1:18" ht="15.75" hidden="1" outlineLevel="5" x14ac:dyDescent="0.2">
      <c r="A586" s="22" t="s">
        <v>83</v>
      </c>
      <c r="B586" s="22"/>
      <c r="C586" s="23" t="s">
        <v>84</v>
      </c>
      <c r="D586" s="24">
        <f>D587</f>
        <v>4698.2</v>
      </c>
      <c r="E586" s="24">
        <f t="shared" ref="E586:H586" si="1913">E587</f>
        <v>0</v>
      </c>
      <c r="F586" s="24">
        <f t="shared" si="1913"/>
        <v>4698.2</v>
      </c>
      <c r="G586" s="24">
        <f t="shared" si="1913"/>
        <v>0</v>
      </c>
      <c r="H586" s="24">
        <f t="shared" si="1913"/>
        <v>4698.2</v>
      </c>
      <c r="I586" s="24">
        <f t="shared" ref="I586:N586" si="1914">I587</f>
        <v>4868.8</v>
      </c>
      <c r="J586" s="24">
        <f t="shared" ref="J586" si="1915">J587</f>
        <v>0</v>
      </c>
      <c r="K586" s="24">
        <f t="shared" ref="K586:M586" si="1916">K587</f>
        <v>4868.8</v>
      </c>
      <c r="L586" s="24">
        <f t="shared" si="1916"/>
        <v>0</v>
      </c>
      <c r="M586" s="24">
        <f t="shared" si="1916"/>
        <v>4868.8</v>
      </c>
      <c r="N586" s="24">
        <f t="shared" si="1914"/>
        <v>4868.8</v>
      </c>
      <c r="O586" s="24">
        <f t="shared" ref="O586" si="1917">O587</f>
        <v>0</v>
      </c>
      <c r="P586" s="24">
        <f t="shared" ref="P586:R586" si="1918">P587</f>
        <v>4868.8</v>
      </c>
      <c r="Q586" s="24">
        <f t="shared" si="1918"/>
        <v>0</v>
      </c>
      <c r="R586" s="24">
        <f t="shared" si="1918"/>
        <v>4868.8</v>
      </c>
    </row>
    <row r="587" spans="1:18" ht="47.25" hidden="1" outlineLevel="7" x14ac:dyDescent="0.2">
      <c r="A587" s="26" t="s">
        <v>83</v>
      </c>
      <c r="B587" s="26" t="s">
        <v>4</v>
      </c>
      <c r="C587" s="27" t="s">
        <v>5</v>
      </c>
      <c r="D587" s="31">
        <v>4698.2</v>
      </c>
      <c r="E587" s="28"/>
      <c r="F587" s="28">
        <f>SUM(D587:E587)</f>
        <v>4698.2</v>
      </c>
      <c r="G587" s="28"/>
      <c r="H587" s="28">
        <f t="shared" ref="H587" si="1919">SUM(F587:G587)</f>
        <v>4698.2</v>
      </c>
      <c r="I587" s="31">
        <v>4868.8</v>
      </c>
      <c r="J587" s="28"/>
      <c r="K587" s="28">
        <f>SUM(I587:J587)</f>
        <v>4868.8</v>
      </c>
      <c r="L587" s="28"/>
      <c r="M587" s="28">
        <f t="shared" ref="M587" si="1920">SUM(K587:L587)</f>
        <v>4868.8</v>
      </c>
      <c r="N587" s="31">
        <v>4868.8</v>
      </c>
      <c r="O587" s="28"/>
      <c r="P587" s="28">
        <f>SUM(N587:O587)</f>
        <v>4868.8</v>
      </c>
      <c r="Q587" s="28"/>
      <c r="R587" s="28">
        <f t="shared" ref="R587" si="1921">SUM(P587:Q587)</f>
        <v>4868.8</v>
      </c>
    </row>
    <row r="588" spans="1:18" ht="47.25" outlineLevel="4" collapsed="1" x14ac:dyDescent="0.2">
      <c r="A588" s="22" t="s">
        <v>394</v>
      </c>
      <c r="B588" s="22"/>
      <c r="C588" s="23" t="s">
        <v>395</v>
      </c>
      <c r="D588" s="24">
        <f>D589+D593</f>
        <v>24682.94</v>
      </c>
      <c r="E588" s="24">
        <f t="shared" ref="E588:F588" si="1922">E589+E593</f>
        <v>0</v>
      </c>
      <c r="F588" s="24">
        <f t="shared" si="1922"/>
        <v>24682.94</v>
      </c>
      <c r="G588" s="24">
        <f t="shared" ref="G588:H588" si="1923">G589+G593</f>
        <v>692.20899999999995</v>
      </c>
      <c r="H588" s="24">
        <f t="shared" si="1923"/>
        <v>25375.148999999998</v>
      </c>
      <c r="I588" s="24">
        <f>I589+I593</f>
        <v>25335.999999999996</v>
      </c>
      <c r="J588" s="24">
        <f t="shared" ref="J588" si="1924">J589+J593</f>
        <v>0</v>
      </c>
      <c r="K588" s="24">
        <f t="shared" ref="K588:M588" si="1925">K589+K593</f>
        <v>25335.999999999996</v>
      </c>
      <c r="L588" s="24">
        <f t="shared" si="1925"/>
        <v>0</v>
      </c>
      <c r="M588" s="24">
        <f t="shared" si="1925"/>
        <v>25335.999999999996</v>
      </c>
      <c r="N588" s="24">
        <f>N589+N593</f>
        <v>29085.739999999998</v>
      </c>
      <c r="O588" s="24">
        <f t="shared" ref="O588" si="1926">O589+O593</f>
        <v>0</v>
      </c>
      <c r="P588" s="24">
        <f t="shared" ref="P588:R588" si="1927">P589+P593</f>
        <v>29085.739999999998</v>
      </c>
      <c r="Q588" s="24">
        <f t="shared" si="1927"/>
        <v>0</v>
      </c>
      <c r="R588" s="24">
        <f t="shared" si="1927"/>
        <v>29085.739999999998</v>
      </c>
    </row>
    <row r="589" spans="1:18" ht="15.75" outlineLevel="5" x14ac:dyDescent="0.2">
      <c r="A589" s="22" t="s">
        <v>396</v>
      </c>
      <c r="B589" s="22"/>
      <c r="C589" s="23" t="s">
        <v>37</v>
      </c>
      <c r="D589" s="24">
        <f>D590+D591+D592</f>
        <v>24566.94</v>
      </c>
      <c r="E589" s="24">
        <f t="shared" ref="E589:F589" si="1928">E590+E591+E592</f>
        <v>0</v>
      </c>
      <c r="F589" s="24">
        <f t="shared" si="1928"/>
        <v>24566.94</v>
      </c>
      <c r="G589" s="24">
        <f t="shared" ref="G589:H589" si="1929">G590+G591+G592</f>
        <v>692.20899999999995</v>
      </c>
      <c r="H589" s="24">
        <f t="shared" si="1929"/>
        <v>25259.148999999998</v>
      </c>
      <c r="I589" s="24">
        <f>I590+I591+I592</f>
        <v>25215.899999999998</v>
      </c>
      <c r="J589" s="24">
        <f t="shared" ref="J589" si="1930">J590+J591+J592</f>
        <v>0</v>
      </c>
      <c r="K589" s="24">
        <f t="shared" ref="K589:M589" si="1931">K590+K591+K592</f>
        <v>25215.899999999998</v>
      </c>
      <c r="L589" s="24">
        <f t="shared" si="1931"/>
        <v>0</v>
      </c>
      <c r="M589" s="24">
        <f t="shared" si="1931"/>
        <v>25215.899999999998</v>
      </c>
      <c r="N589" s="24">
        <f>N590+N591+N592</f>
        <v>28965.64</v>
      </c>
      <c r="O589" s="24">
        <f t="shared" ref="O589" si="1932">O590+O591+O592</f>
        <v>0</v>
      </c>
      <c r="P589" s="24">
        <f t="shared" ref="P589:R589" si="1933">P590+P591+P592</f>
        <v>28965.64</v>
      </c>
      <c r="Q589" s="24">
        <f t="shared" si="1933"/>
        <v>0</v>
      </c>
      <c r="R589" s="24">
        <f t="shared" si="1933"/>
        <v>28965.64</v>
      </c>
    </row>
    <row r="590" spans="1:18" ht="47.25" outlineLevel="7" x14ac:dyDescent="0.2">
      <c r="A590" s="26" t="s">
        <v>396</v>
      </c>
      <c r="B590" s="26" t="s">
        <v>4</v>
      </c>
      <c r="C590" s="27" t="s">
        <v>5</v>
      </c>
      <c r="D590" s="31">
        <v>21223.14</v>
      </c>
      <c r="E590" s="28"/>
      <c r="F590" s="28">
        <f>SUM(D590:E590)</f>
        <v>21223.14</v>
      </c>
      <c r="G590" s="28">
        <v>692.20899999999995</v>
      </c>
      <c r="H590" s="28">
        <f t="shared" ref="H590" si="1934">SUM(F590:G590)</f>
        <v>21915.348999999998</v>
      </c>
      <c r="I590" s="31">
        <v>22072.1</v>
      </c>
      <c r="J590" s="28"/>
      <c r="K590" s="28">
        <f>SUM(I590:J590)</f>
        <v>22072.1</v>
      </c>
      <c r="L590" s="28"/>
      <c r="M590" s="28">
        <f t="shared" ref="M590" si="1935">SUM(K590:L590)</f>
        <v>22072.1</v>
      </c>
      <c r="N590" s="31">
        <v>25821.84</v>
      </c>
      <c r="O590" s="28"/>
      <c r="P590" s="28">
        <f>SUM(N590:O590)</f>
        <v>25821.84</v>
      </c>
      <c r="Q590" s="28"/>
      <c r="R590" s="28">
        <f t="shared" ref="R590" si="1936">SUM(P590:Q590)</f>
        <v>25821.84</v>
      </c>
    </row>
    <row r="591" spans="1:18" ht="31.5" hidden="1" outlineLevel="7" x14ac:dyDescent="0.2">
      <c r="A591" s="26" t="s">
        <v>396</v>
      </c>
      <c r="B591" s="26" t="s">
        <v>7</v>
      </c>
      <c r="C591" s="27" t="s">
        <v>8</v>
      </c>
      <c r="D591" s="31">
        <v>3265.3</v>
      </c>
      <c r="E591" s="28"/>
      <c r="F591" s="28">
        <f>SUM(D591:E591)</f>
        <v>3265.3</v>
      </c>
      <c r="G591" s="28"/>
      <c r="H591" s="28">
        <f t="shared" ref="H591" si="1937">SUM(F591:G591)</f>
        <v>3265.3</v>
      </c>
      <c r="I591" s="31">
        <v>3065.3</v>
      </c>
      <c r="J591" s="28"/>
      <c r="K591" s="28">
        <f>SUM(I591:J591)</f>
        <v>3065.3</v>
      </c>
      <c r="L591" s="28"/>
      <c r="M591" s="28">
        <f t="shared" ref="M591:M592" si="1938">SUM(K591:L591)</f>
        <v>3065.3</v>
      </c>
      <c r="N591" s="31">
        <v>3065.3</v>
      </c>
      <c r="O591" s="28"/>
      <c r="P591" s="28">
        <f>SUM(N591:O591)</f>
        <v>3065.3</v>
      </c>
      <c r="Q591" s="28"/>
      <c r="R591" s="28">
        <f t="shared" ref="R591:R592" si="1939">SUM(P591:Q591)</f>
        <v>3065.3</v>
      </c>
    </row>
    <row r="592" spans="1:18" ht="15.75" hidden="1" outlineLevel="7" x14ac:dyDescent="0.2">
      <c r="A592" s="26" t="s">
        <v>396</v>
      </c>
      <c r="B592" s="26" t="s">
        <v>15</v>
      </c>
      <c r="C592" s="27" t="s">
        <v>16</v>
      </c>
      <c r="D592" s="31">
        <v>78.5</v>
      </c>
      <c r="E592" s="28"/>
      <c r="F592" s="28">
        <f>SUM(D592:E592)</f>
        <v>78.5</v>
      </c>
      <c r="G592" s="28"/>
      <c r="H592" s="28">
        <f t="shared" ref="H592" si="1940">SUM(F592:G592)</f>
        <v>78.5</v>
      </c>
      <c r="I592" s="31">
        <v>78.5</v>
      </c>
      <c r="J592" s="28"/>
      <c r="K592" s="28">
        <f>SUM(I592:J592)</f>
        <v>78.5</v>
      </c>
      <c r="L592" s="28"/>
      <c r="M592" s="28">
        <f t="shared" si="1938"/>
        <v>78.5</v>
      </c>
      <c r="N592" s="31">
        <v>78.5</v>
      </c>
      <c r="O592" s="28"/>
      <c r="P592" s="28">
        <f>SUM(N592:O592)</f>
        <v>78.5</v>
      </c>
      <c r="Q592" s="28"/>
      <c r="R592" s="28">
        <f t="shared" si="1939"/>
        <v>78.5</v>
      </c>
    </row>
    <row r="593" spans="1:18" ht="47.25" hidden="1" outlineLevel="5" x14ac:dyDescent="0.2">
      <c r="A593" s="32" t="s">
        <v>691</v>
      </c>
      <c r="B593" s="32"/>
      <c r="C593" s="33" t="s">
        <v>397</v>
      </c>
      <c r="D593" s="30">
        <f t="shared" ref="D593:R593" si="1941">D594</f>
        <v>116</v>
      </c>
      <c r="E593" s="30">
        <f t="shared" si="1941"/>
        <v>0</v>
      </c>
      <c r="F593" s="30">
        <f t="shared" si="1941"/>
        <v>116</v>
      </c>
      <c r="G593" s="30">
        <f t="shared" si="1941"/>
        <v>0</v>
      </c>
      <c r="H593" s="30">
        <f t="shared" si="1941"/>
        <v>116</v>
      </c>
      <c r="I593" s="30">
        <f t="shared" si="1941"/>
        <v>120.1</v>
      </c>
      <c r="J593" s="30">
        <f t="shared" si="1941"/>
        <v>0</v>
      </c>
      <c r="K593" s="30">
        <f t="shared" si="1941"/>
        <v>120.1</v>
      </c>
      <c r="L593" s="30">
        <f t="shared" si="1941"/>
        <v>0</v>
      </c>
      <c r="M593" s="30">
        <f t="shared" si="1941"/>
        <v>120.1</v>
      </c>
      <c r="N593" s="30">
        <f t="shared" si="1941"/>
        <v>120.1</v>
      </c>
      <c r="O593" s="30">
        <f t="shared" si="1941"/>
        <v>0</v>
      </c>
      <c r="P593" s="30">
        <f t="shared" si="1941"/>
        <v>120.1</v>
      </c>
      <c r="Q593" s="30">
        <f t="shared" si="1941"/>
        <v>0</v>
      </c>
      <c r="R593" s="30">
        <f t="shared" si="1941"/>
        <v>120.1</v>
      </c>
    </row>
    <row r="594" spans="1:18" ht="47.25" hidden="1" outlineLevel="7" x14ac:dyDescent="0.2">
      <c r="A594" s="34" t="s">
        <v>691</v>
      </c>
      <c r="B594" s="34" t="s">
        <v>4</v>
      </c>
      <c r="C594" s="35" t="s">
        <v>5</v>
      </c>
      <c r="D594" s="31">
        <v>116</v>
      </c>
      <c r="E594" s="28"/>
      <c r="F594" s="28">
        <f>SUM(D594:E594)</f>
        <v>116</v>
      </c>
      <c r="G594" s="28"/>
      <c r="H594" s="28">
        <f t="shared" ref="H594" si="1942">SUM(F594:G594)</f>
        <v>116</v>
      </c>
      <c r="I594" s="31">
        <v>120.1</v>
      </c>
      <c r="J594" s="28"/>
      <c r="K594" s="28">
        <f>SUM(I594:J594)</f>
        <v>120.1</v>
      </c>
      <c r="L594" s="28"/>
      <c r="M594" s="28">
        <f t="shared" ref="M594" si="1943">SUM(K594:L594)</f>
        <v>120.1</v>
      </c>
      <c r="N594" s="31">
        <v>120.1</v>
      </c>
      <c r="O594" s="28"/>
      <c r="P594" s="28">
        <f>SUM(N594:O594)</f>
        <v>120.1</v>
      </c>
      <c r="Q594" s="28"/>
      <c r="R594" s="28">
        <f t="shared" ref="R594" si="1944">SUM(P594:Q594)</f>
        <v>120.1</v>
      </c>
    </row>
    <row r="595" spans="1:18" ht="34.5" customHeight="1" outlineLevel="4" collapsed="1" x14ac:dyDescent="0.2">
      <c r="A595" s="22" t="s">
        <v>85</v>
      </c>
      <c r="B595" s="22"/>
      <c r="C595" s="23" t="s">
        <v>86</v>
      </c>
      <c r="D595" s="24">
        <f>D602+D604+D606+D596+D600</f>
        <v>141202.79999999999</v>
      </c>
      <c r="E595" s="24">
        <f t="shared" ref="E595:F595" si="1945">E602+E604+E606+E596+E600</f>
        <v>0</v>
      </c>
      <c r="F595" s="24">
        <f t="shared" si="1945"/>
        <v>141202.79999999999</v>
      </c>
      <c r="G595" s="24">
        <f t="shared" ref="G595:H595" si="1946">G602+G604+G606+G596+G600</f>
        <v>6158.7820199999996</v>
      </c>
      <c r="H595" s="24">
        <f t="shared" si="1946"/>
        <v>147361.58202</v>
      </c>
      <c r="I595" s="24">
        <f>I602+I604+I606+I596+I600</f>
        <v>144133.29999999999</v>
      </c>
      <c r="J595" s="24">
        <f t="shared" ref="J595" si="1947">J602+J604+J606+J596+J600</f>
        <v>0</v>
      </c>
      <c r="K595" s="24">
        <f t="shared" ref="K595:M595" si="1948">K602+K604+K606+K596+K600</f>
        <v>144133.29999999999</v>
      </c>
      <c r="L595" s="24">
        <f t="shared" si="1948"/>
        <v>0</v>
      </c>
      <c r="M595" s="24">
        <f t="shared" si="1948"/>
        <v>144133.29999999999</v>
      </c>
      <c r="N595" s="24">
        <f>N602+N604+N606+N596+N600</f>
        <v>157068.1</v>
      </c>
      <c r="O595" s="24">
        <f t="shared" ref="O595" si="1949">O602+O604+O606+O596+O600</f>
        <v>0</v>
      </c>
      <c r="P595" s="24">
        <f t="shared" ref="P595:R595" si="1950">P602+P604+P606+P596+P600</f>
        <v>157068.1</v>
      </c>
      <c r="Q595" s="24">
        <f t="shared" si="1950"/>
        <v>0</v>
      </c>
      <c r="R595" s="24">
        <f t="shared" si="1950"/>
        <v>157068.1</v>
      </c>
    </row>
    <row r="596" spans="1:18" ht="15.75" hidden="1" outlineLevel="5" x14ac:dyDescent="0.2">
      <c r="A596" s="22" t="s">
        <v>398</v>
      </c>
      <c r="B596" s="22"/>
      <c r="C596" s="23" t="s">
        <v>102</v>
      </c>
      <c r="D596" s="24">
        <f>D597+D598+D599</f>
        <v>78901.2</v>
      </c>
      <c r="E596" s="24">
        <f t="shared" ref="E596:F596" si="1951">E597+E598+E599</f>
        <v>0</v>
      </c>
      <c r="F596" s="24">
        <f t="shared" si="1951"/>
        <v>78901.2</v>
      </c>
      <c r="G596" s="24">
        <f t="shared" ref="G596:H596" si="1952">G597+G598+G599</f>
        <v>0</v>
      </c>
      <c r="H596" s="24">
        <f t="shared" si="1952"/>
        <v>78901.2</v>
      </c>
      <c r="I596" s="24">
        <f>I597+I598+I599</f>
        <v>81831.7</v>
      </c>
      <c r="J596" s="24">
        <f t="shared" ref="J596" si="1953">J597+J598+J599</f>
        <v>0</v>
      </c>
      <c r="K596" s="24">
        <f t="shared" ref="K596:M596" si="1954">K597+K598+K599</f>
        <v>81831.7</v>
      </c>
      <c r="L596" s="24">
        <f t="shared" si="1954"/>
        <v>0</v>
      </c>
      <c r="M596" s="24">
        <f t="shared" si="1954"/>
        <v>81831.7</v>
      </c>
      <c r="N596" s="24">
        <f>N597+N598+N599</f>
        <v>94766.5</v>
      </c>
      <c r="O596" s="24">
        <f t="shared" ref="O596" si="1955">O597+O598+O599</f>
        <v>0</v>
      </c>
      <c r="P596" s="24">
        <f t="shared" ref="P596:R596" si="1956">P597+P598+P599</f>
        <v>94766.5</v>
      </c>
      <c r="Q596" s="24">
        <f t="shared" si="1956"/>
        <v>0</v>
      </c>
      <c r="R596" s="24">
        <f t="shared" si="1956"/>
        <v>94766.5</v>
      </c>
    </row>
    <row r="597" spans="1:18" ht="47.25" hidden="1" outlineLevel="7" x14ac:dyDescent="0.2">
      <c r="A597" s="26" t="s">
        <v>398</v>
      </c>
      <c r="B597" s="26" t="s">
        <v>4</v>
      </c>
      <c r="C597" s="27" t="s">
        <v>5</v>
      </c>
      <c r="D597" s="31">
        <v>73201.399999999994</v>
      </c>
      <c r="E597" s="28"/>
      <c r="F597" s="28">
        <f>SUM(D597:E597)</f>
        <v>73201.399999999994</v>
      </c>
      <c r="G597" s="28"/>
      <c r="H597" s="28">
        <f t="shared" ref="H597" si="1957">SUM(F597:G597)</f>
        <v>73201.399999999994</v>
      </c>
      <c r="I597" s="31">
        <v>76131.899999999994</v>
      </c>
      <c r="J597" s="28"/>
      <c r="K597" s="28">
        <f>SUM(I597:J597)</f>
        <v>76131.899999999994</v>
      </c>
      <c r="L597" s="28"/>
      <c r="M597" s="28">
        <f t="shared" ref="M597" si="1958">SUM(K597:L597)</f>
        <v>76131.899999999994</v>
      </c>
      <c r="N597" s="31">
        <v>89066.7</v>
      </c>
      <c r="O597" s="28"/>
      <c r="P597" s="28">
        <f>SUM(N597:O597)</f>
        <v>89066.7</v>
      </c>
      <c r="Q597" s="28"/>
      <c r="R597" s="28">
        <f t="shared" ref="R597" si="1959">SUM(P597:Q597)</f>
        <v>89066.7</v>
      </c>
    </row>
    <row r="598" spans="1:18" ht="31.5" hidden="1" outlineLevel="7" x14ac:dyDescent="0.2">
      <c r="A598" s="26" t="s">
        <v>398</v>
      </c>
      <c r="B598" s="26" t="s">
        <v>7</v>
      </c>
      <c r="C598" s="27" t="s">
        <v>8</v>
      </c>
      <c r="D598" s="31">
        <f>5491.2+100</f>
        <v>5591.2</v>
      </c>
      <c r="E598" s="28"/>
      <c r="F598" s="28">
        <f>SUM(D598:E598)</f>
        <v>5591.2</v>
      </c>
      <c r="G598" s="28"/>
      <c r="H598" s="28">
        <f t="shared" ref="H598" si="1960">SUM(F598:G598)</f>
        <v>5591.2</v>
      </c>
      <c r="I598" s="31">
        <f t="shared" ref="I598:N598" si="1961">5491.2+100</f>
        <v>5591.2</v>
      </c>
      <c r="J598" s="28"/>
      <c r="K598" s="28">
        <f>SUM(I598:J598)</f>
        <v>5591.2</v>
      </c>
      <c r="L598" s="28"/>
      <c r="M598" s="28">
        <f t="shared" ref="M598:M599" si="1962">SUM(K598:L598)</f>
        <v>5591.2</v>
      </c>
      <c r="N598" s="31">
        <f t="shared" si="1961"/>
        <v>5591.2</v>
      </c>
      <c r="O598" s="28"/>
      <c r="P598" s="28">
        <f>SUM(N598:O598)</f>
        <v>5591.2</v>
      </c>
      <c r="Q598" s="28"/>
      <c r="R598" s="28">
        <f t="shared" ref="R598:R599" si="1963">SUM(P598:Q598)</f>
        <v>5591.2</v>
      </c>
    </row>
    <row r="599" spans="1:18" ht="15.75" hidden="1" outlineLevel="7" x14ac:dyDescent="0.2">
      <c r="A599" s="26" t="s">
        <v>398</v>
      </c>
      <c r="B599" s="26" t="s">
        <v>15</v>
      </c>
      <c r="C599" s="27" t="s">
        <v>16</v>
      </c>
      <c r="D599" s="31">
        <v>108.6</v>
      </c>
      <c r="E599" s="28"/>
      <c r="F599" s="28">
        <f>SUM(D599:E599)</f>
        <v>108.6</v>
      </c>
      <c r="G599" s="28"/>
      <c r="H599" s="28">
        <f t="shared" ref="H599" si="1964">SUM(F599:G599)</f>
        <v>108.6</v>
      </c>
      <c r="I599" s="31">
        <v>108.6</v>
      </c>
      <c r="J599" s="28"/>
      <c r="K599" s="28">
        <f>SUM(I599:J599)</f>
        <v>108.6</v>
      </c>
      <c r="L599" s="28"/>
      <c r="M599" s="28">
        <f t="shared" si="1962"/>
        <v>108.6</v>
      </c>
      <c r="N599" s="31">
        <v>108.6</v>
      </c>
      <c r="O599" s="28"/>
      <c r="P599" s="28">
        <f>SUM(N599:O599)</f>
        <v>108.6</v>
      </c>
      <c r="Q599" s="28"/>
      <c r="R599" s="28">
        <f t="shared" si="1963"/>
        <v>108.6</v>
      </c>
    </row>
    <row r="600" spans="1:18" ht="15.75" hidden="1" outlineLevel="5" x14ac:dyDescent="0.2">
      <c r="A600" s="22" t="s">
        <v>229</v>
      </c>
      <c r="B600" s="22"/>
      <c r="C600" s="23" t="s">
        <v>230</v>
      </c>
      <c r="D600" s="24">
        <f t="shared" ref="D600:R600" si="1965">D601</f>
        <v>12241.5</v>
      </c>
      <c r="E600" s="24">
        <f t="shared" si="1965"/>
        <v>0</v>
      </c>
      <c r="F600" s="24">
        <f t="shared" si="1965"/>
        <v>12241.5</v>
      </c>
      <c r="G600" s="24">
        <f t="shared" si="1965"/>
        <v>0</v>
      </c>
      <c r="H600" s="24">
        <f t="shared" si="1965"/>
        <v>12241.5</v>
      </c>
      <c r="I600" s="24">
        <f t="shared" si="1965"/>
        <v>12241.5</v>
      </c>
      <c r="J600" s="24">
        <f t="shared" si="1965"/>
        <v>0</v>
      </c>
      <c r="K600" s="24">
        <f t="shared" si="1965"/>
        <v>12241.5</v>
      </c>
      <c r="L600" s="24">
        <f t="shared" si="1965"/>
        <v>0</v>
      </c>
      <c r="M600" s="24">
        <f t="shared" si="1965"/>
        <v>12241.5</v>
      </c>
      <c r="N600" s="24">
        <f t="shared" si="1965"/>
        <v>12241.5</v>
      </c>
      <c r="O600" s="24">
        <f t="shared" si="1965"/>
        <v>0</v>
      </c>
      <c r="P600" s="24">
        <f t="shared" si="1965"/>
        <v>12241.5</v>
      </c>
      <c r="Q600" s="24">
        <f t="shared" si="1965"/>
        <v>0</v>
      </c>
      <c r="R600" s="24">
        <f t="shared" si="1965"/>
        <v>12241.5</v>
      </c>
    </row>
    <row r="601" spans="1:18" ht="31.5" hidden="1" outlineLevel="7" x14ac:dyDescent="0.2">
      <c r="A601" s="26" t="s">
        <v>229</v>
      </c>
      <c r="B601" s="26" t="s">
        <v>65</v>
      </c>
      <c r="C601" s="27" t="s">
        <v>66</v>
      </c>
      <c r="D601" s="28">
        <f>50+12191.5</f>
        <v>12241.5</v>
      </c>
      <c r="E601" s="28"/>
      <c r="F601" s="28">
        <f>SUM(D601:E601)</f>
        <v>12241.5</v>
      </c>
      <c r="G601" s="28"/>
      <c r="H601" s="28">
        <f t="shared" ref="H601" si="1966">SUM(F601:G601)</f>
        <v>12241.5</v>
      </c>
      <c r="I601" s="28">
        <f t="shared" ref="I601:N601" si="1967">50+12191.5</f>
        <v>12241.5</v>
      </c>
      <c r="J601" s="28"/>
      <c r="K601" s="28">
        <f>SUM(I601:J601)</f>
        <v>12241.5</v>
      </c>
      <c r="L601" s="28"/>
      <c r="M601" s="28">
        <f t="shared" ref="M601" si="1968">SUM(K601:L601)</f>
        <v>12241.5</v>
      </c>
      <c r="N601" s="28">
        <f t="shared" si="1967"/>
        <v>12241.5</v>
      </c>
      <c r="O601" s="28"/>
      <c r="P601" s="28">
        <f>SUM(N601:O601)</f>
        <v>12241.5</v>
      </c>
      <c r="Q601" s="28"/>
      <c r="R601" s="28">
        <f t="shared" ref="R601" si="1969">SUM(P601:Q601)</f>
        <v>12241.5</v>
      </c>
    </row>
    <row r="602" spans="1:18" ht="15.75" outlineLevel="5" collapsed="1" x14ac:dyDescent="0.2">
      <c r="A602" s="22" t="s">
        <v>87</v>
      </c>
      <c r="B602" s="22"/>
      <c r="C602" s="23" t="s">
        <v>88</v>
      </c>
      <c r="D602" s="24">
        <f>D603</f>
        <v>49384.1</v>
      </c>
      <c r="E602" s="24">
        <f t="shared" ref="E602:H602" si="1970">E603</f>
        <v>0</v>
      </c>
      <c r="F602" s="24">
        <f t="shared" si="1970"/>
        <v>49384.1</v>
      </c>
      <c r="G602" s="24">
        <f t="shared" si="1970"/>
        <v>6158.7820199999996</v>
      </c>
      <c r="H602" s="24">
        <f t="shared" si="1970"/>
        <v>55542.882019999997</v>
      </c>
      <c r="I602" s="24">
        <f>I603</f>
        <v>49384.1</v>
      </c>
      <c r="J602" s="24">
        <f t="shared" ref="J602" si="1971">J603</f>
        <v>0</v>
      </c>
      <c r="K602" s="24">
        <f t="shared" ref="K602:M602" si="1972">K603</f>
        <v>49384.1</v>
      </c>
      <c r="L602" s="24">
        <f t="shared" si="1972"/>
        <v>0</v>
      </c>
      <c r="M602" s="24">
        <f t="shared" si="1972"/>
        <v>49384.1</v>
      </c>
      <c r="N602" s="24">
        <f>N603</f>
        <v>49384.1</v>
      </c>
      <c r="O602" s="24">
        <f t="shared" ref="O602" si="1973">O603</f>
        <v>0</v>
      </c>
      <c r="P602" s="24">
        <f t="shared" ref="P602:R602" si="1974">P603</f>
        <v>49384.1</v>
      </c>
      <c r="Q602" s="24">
        <f t="shared" si="1974"/>
        <v>0</v>
      </c>
      <c r="R602" s="24">
        <f t="shared" si="1974"/>
        <v>49384.1</v>
      </c>
    </row>
    <row r="603" spans="1:18" ht="31.5" outlineLevel="7" x14ac:dyDescent="0.2">
      <c r="A603" s="26" t="s">
        <v>87</v>
      </c>
      <c r="B603" s="26" t="s">
        <v>65</v>
      </c>
      <c r="C603" s="27" t="s">
        <v>66</v>
      </c>
      <c r="D603" s="28">
        <f>49354.1+30</f>
        <v>49384.1</v>
      </c>
      <c r="E603" s="28"/>
      <c r="F603" s="28">
        <f>SUM(D603:E603)</f>
        <v>49384.1</v>
      </c>
      <c r="G603" s="28">
        <v>6158.7820199999996</v>
      </c>
      <c r="H603" s="28">
        <f t="shared" ref="H603" si="1975">SUM(F603:G603)</f>
        <v>55542.882019999997</v>
      </c>
      <c r="I603" s="28">
        <f>49354.1+30</f>
        <v>49384.1</v>
      </c>
      <c r="J603" s="28"/>
      <c r="K603" s="28">
        <f>SUM(I603:J603)</f>
        <v>49384.1</v>
      </c>
      <c r="L603" s="28"/>
      <c r="M603" s="28">
        <f t="shared" ref="M603" si="1976">SUM(K603:L603)</f>
        <v>49384.1</v>
      </c>
      <c r="N603" s="28">
        <f>49354.1+30</f>
        <v>49384.1</v>
      </c>
      <c r="O603" s="28"/>
      <c r="P603" s="28">
        <f>SUM(N603:O603)</f>
        <v>49384.1</v>
      </c>
      <c r="Q603" s="28"/>
      <c r="R603" s="28">
        <f t="shared" ref="R603" si="1977">SUM(P603:Q603)</f>
        <v>49384.1</v>
      </c>
    </row>
    <row r="604" spans="1:18" ht="31.5" hidden="1" outlineLevel="5" x14ac:dyDescent="0.2">
      <c r="A604" s="22" t="s">
        <v>89</v>
      </c>
      <c r="B604" s="22"/>
      <c r="C604" s="23" t="s">
        <v>10</v>
      </c>
      <c r="D604" s="24">
        <f>D605</f>
        <v>395</v>
      </c>
      <c r="E604" s="24">
        <f t="shared" ref="E604:H604" si="1978">E605</f>
        <v>0</v>
      </c>
      <c r="F604" s="24">
        <f t="shared" si="1978"/>
        <v>395</v>
      </c>
      <c r="G604" s="24">
        <f t="shared" si="1978"/>
        <v>0</v>
      </c>
      <c r="H604" s="24">
        <f t="shared" si="1978"/>
        <v>395</v>
      </c>
      <c r="I604" s="24">
        <f>I605</f>
        <v>395</v>
      </c>
      <c r="J604" s="24">
        <f t="shared" ref="J604" si="1979">J605</f>
        <v>0</v>
      </c>
      <c r="K604" s="24">
        <f t="shared" ref="K604:M604" si="1980">K605</f>
        <v>395</v>
      </c>
      <c r="L604" s="24">
        <f t="shared" si="1980"/>
        <v>0</v>
      </c>
      <c r="M604" s="24">
        <f t="shared" si="1980"/>
        <v>395</v>
      </c>
      <c r="N604" s="24">
        <f>N605</f>
        <v>395</v>
      </c>
      <c r="O604" s="24">
        <f t="shared" ref="O604" si="1981">O605</f>
        <v>0</v>
      </c>
      <c r="P604" s="24">
        <f t="shared" ref="P604:R604" si="1982">P605</f>
        <v>395</v>
      </c>
      <c r="Q604" s="24">
        <f t="shared" si="1982"/>
        <v>0</v>
      </c>
      <c r="R604" s="24">
        <f t="shared" si="1982"/>
        <v>395</v>
      </c>
    </row>
    <row r="605" spans="1:18" ht="15.75" hidden="1" outlineLevel="7" x14ac:dyDescent="0.2">
      <c r="A605" s="26" t="s">
        <v>89</v>
      </c>
      <c r="B605" s="26" t="s">
        <v>15</v>
      </c>
      <c r="C605" s="27" t="s">
        <v>16</v>
      </c>
      <c r="D605" s="28">
        <v>395</v>
      </c>
      <c r="E605" s="28"/>
      <c r="F605" s="28">
        <f>SUM(D605:E605)</f>
        <v>395</v>
      </c>
      <c r="G605" s="28"/>
      <c r="H605" s="28">
        <f t="shared" ref="H605" si="1983">SUM(F605:G605)</f>
        <v>395</v>
      </c>
      <c r="I605" s="28">
        <v>395</v>
      </c>
      <c r="J605" s="28"/>
      <c r="K605" s="28">
        <f>SUM(I605:J605)</f>
        <v>395</v>
      </c>
      <c r="L605" s="28"/>
      <c r="M605" s="28">
        <f t="shared" ref="M605" si="1984">SUM(K605:L605)</f>
        <v>395</v>
      </c>
      <c r="N605" s="28">
        <v>395</v>
      </c>
      <c r="O605" s="28"/>
      <c r="P605" s="28">
        <f>SUM(N605:O605)</f>
        <v>395</v>
      </c>
      <c r="Q605" s="28"/>
      <c r="R605" s="28">
        <f t="shared" ref="R605" si="1985">SUM(P605:Q605)</f>
        <v>395</v>
      </c>
    </row>
    <row r="606" spans="1:18" ht="15.75" hidden="1" outlineLevel="5" x14ac:dyDescent="0.2">
      <c r="A606" s="22" t="s">
        <v>90</v>
      </c>
      <c r="B606" s="22"/>
      <c r="C606" s="23" t="s">
        <v>91</v>
      </c>
      <c r="D606" s="24">
        <f>D607</f>
        <v>281</v>
      </c>
      <c r="E606" s="24">
        <f t="shared" ref="E606:H606" si="1986">E607</f>
        <v>0</v>
      </c>
      <c r="F606" s="24">
        <f t="shared" si="1986"/>
        <v>281</v>
      </c>
      <c r="G606" s="24">
        <f t="shared" si="1986"/>
        <v>0</v>
      </c>
      <c r="H606" s="24">
        <f t="shared" si="1986"/>
        <v>281</v>
      </c>
      <c r="I606" s="24">
        <f>I607</f>
        <v>281</v>
      </c>
      <c r="J606" s="24">
        <f t="shared" ref="J606" si="1987">J607</f>
        <v>0</v>
      </c>
      <c r="K606" s="24">
        <f t="shared" ref="K606:M606" si="1988">K607</f>
        <v>281</v>
      </c>
      <c r="L606" s="24">
        <f t="shared" si="1988"/>
        <v>0</v>
      </c>
      <c r="M606" s="24">
        <f t="shared" si="1988"/>
        <v>281</v>
      </c>
      <c r="N606" s="24">
        <f>N607</f>
        <v>281</v>
      </c>
      <c r="O606" s="24">
        <f t="shared" ref="O606" si="1989">O607</f>
        <v>0</v>
      </c>
      <c r="P606" s="24">
        <f t="shared" ref="P606:R606" si="1990">P607</f>
        <v>281</v>
      </c>
      <c r="Q606" s="24">
        <f t="shared" si="1990"/>
        <v>0</v>
      </c>
      <c r="R606" s="24">
        <f t="shared" si="1990"/>
        <v>281</v>
      </c>
    </row>
    <row r="607" spans="1:18" ht="31.5" hidden="1" outlineLevel="7" x14ac:dyDescent="0.2">
      <c r="A607" s="26" t="s">
        <v>90</v>
      </c>
      <c r="B607" s="26" t="s">
        <v>7</v>
      </c>
      <c r="C607" s="27" t="s">
        <v>8</v>
      </c>
      <c r="D607" s="28">
        <v>281</v>
      </c>
      <c r="E607" s="28"/>
      <c r="F607" s="28">
        <f>SUM(D607:E607)</f>
        <v>281</v>
      </c>
      <c r="G607" s="28"/>
      <c r="H607" s="28">
        <f t="shared" ref="H607" si="1991">SUM(F607:G607)</f>
        <v>281</v>
      </c>
      <c r="I607" s="28">
        <v>281</v>
      </c>
      <c r="J607" s="28"/>
      <c r="K607" s="28">
        <f>SUM(I607:J607)</f>
        <v>281</v>
      </c>
      <c r="L607" s="28"/>
      <c r="M607" s="28">
        <f t="shared" ref="M607" si="1992">SUM(K607:L607)</f>
        <v>281</v>
      </c>
      <c r="N607" s="28">
        <v>281</v>
      </c>
      <c r="O607" s="28"/>
      <c r="P607" s="28">
        <f>SUM(N607:O607)</f>
        <v>281</v>
      </c>
      <c r="Q607" s="28"/>
      <c r="R607" s="28">
        <f t="shared" ref="R607" si="1993">SUM(P607:Q607)</f>
        <v>281</v>
      </c>
    </row>
    <row r="608" spans="1:18" ht="20.25" outlineLevel="7" x14ac:dyDescent="0.2">
      <c r="A608" s="57"/>
      <c r="B608" s="57"/>
      <c r="C608" s="58" t="s">
        <v>583</v>
      </c>
      <c r="D608" s="24">
        <f t="shared" ref="D608:R608" si="1994">D545+D521+D493+D440+D294+D263+D198+D100+D11</f>
        <v>4709481.8999732435</v>
      </c>
      <c r="E608" s="24">
        <f t="shared" si="1994"/>
        <v>28284.165980000002</v>
      </c>
      <c r="F608" s="24">
        <f t="shared" si="1994"/>
        <v>4737766.0659532426</v>
      </c>
      <c r="G608" s="24">
        <f t="shared" si="1994"/>
        <v>863370.25821999996</v>
      </c>
      <c r="H608" s="24">
        <f t="shared" si="1994"/>
        <v>5601136.3241732428</v>
      </c>
      <c r="I608" s="24">
        <f t="shared" si="1994"/>
        <v>3499750.3216240546</v>
      </c>
      <c r="J608" s="24">
        <f t="shared" si="1994"/>
        <v>-50.3</v>
      </c>
      <c r="K608" s="24">
        <f t="shared" si="1994"/>
        <v>3499700.0216240543</v>
      </c>
      <c r="L608" s="24">
        <f t="shared" si="1994"/>
        <v>37661.578179999997</v>
      </c>
      <c r="M608" s="24">
        <f t="shared" si="1994"/>
        <v>3537361.599804054</v>
      </c>
      <c r="N608" s="24">
        <f t="shared" si="1994"/>
        <v>3373729.219334865</v>
      </c>
      <c r="O608" s="24">
        <f t="shared" si="1994"/>
        <v>324.09999999999997</v>
      </c>
      <c r="P608" s="24">
        <f t="shared" si="1994"/>
        <v>3374053.3193348651</v>
      </c>
      <c r="Q608" s="24">
        <f t="shared" si="1994"/>
        <v>3494.6934000000001</v>
      </c>
      <c r="R608" s="24">
        <f t="shared" si="1994"/>
        <v>3377548.0127348648</v>
      </c>
    </row>
    <row r="609" spans="1:18" ht="15.75" outlineLevel="7" x14ac:dyDescent="0.2">
      <c r="A609" s="26"/>
      <c r="B609" s="26"/>
      <c r="C609" s="27"/>
      <c r="D609" s="28"/>
      <c r="E609" s="28"/>
      <c r="F609" s="28"/>
      <c r="G609" s="28"/>
      <c r="H609" s="28"/>
      <c r="I609" s="28"/>
      <c r="J609" s="28"/>
      <c r="K609" s="28"/>
      <c r="L609" s="28"/>
      <c r="M609" s="28"/>
      <c r="N609" s="28"/>
      <c r="O609" s="28"/>
      <c r="P609" s="28"/>
      <c r="Q609" s="28"/>
      <c r="R609" s="28"/>
    </row>
    <row r="610" spans="1:18" ht="15.75" hidden="1" outlineLevel="2" x14ac:dyDescent="0.2">
      <c r="A610" s="22" t="s">
        <v>0</v>
      </c>
      <c r="B610" s="22"/>
      <c r="C610" s="23" t="s">
        <v>1</v>
      </c>
      <c r="D610" s="24">
        <f>D611+D613+D615+D618+D621</f>
        <v>23179.800000000003</v>
      </c>
      <c r="E610" s="24">
        <f t="shared" ref="E610:F610" si="1995">E611+E613+E615+E618+E621</f>
        <v>0</v>
      </c>
      <c r="F610" s="24">
        <f t="shared" si="1995"/>
        <v>23179.800000000003</v>
      </c>
      <c r="G610" s="24">
        <f t="shared" ref="G610:H610" si="1996">G611+G613+G615+G618+G621</f>
        <v>0</v>
      </c>
      <c r="H610" s="24">
        <f t="shared" si="1996"/>
        <v>23179.800000000003</v>
      </c>
      <c r="I610" s="24">
        <f>I611+I613+I615+I618+I621</f>
        <v>23801.799999999996</v>
      </c>
      <c r="J610" s="24">
        <f t="shared" ref="J610" si="1997">J611+J613+J615+J618+J621</f>
        <v>0</v>
      </c>
      <c r="K610" s="24">
        <f t="shared" ref="K610:M610" si="1998">K611+K613+K615+K618+K621</f>
        <v>23801.799999999996</v>
      </c>
      <c r="L610" s="24">
        <f t="shared" si="1998"/>
        <v>0</v>
      </c>
      <c r="M610" s="24">
        <f t="shared" si="1998"/>
        <v>23801.799999999996</v>
      </c>
      <c r="N610" s="24">
        <f>N611+N613+N615+N618+N621</f>
        <v>24998.400000000001</v>
      </c>
      <c r="O610" s="24">
        <f t="shared" ref="O610" si="1999">O611+O613+O615+O618+O621</f>
        <v>0</v>
      </c>
      <c r="P610" s="24">
        <f t="shared" ref="P610:R610" si="2000">P611+P613+P615+P618+P621</f>
        <v>24998.400000000001</v>
      </c>
      <c r="Q610" s="24">
        <f t="shared" si="2000"/>
        <v>0</v>
      </c>
      <c r="R610" s="24">
        <f t="shared" si="2000"/>
        <v>24998.400000000001</v>
      </c>
    </row>
    <row r="611" spans="1:18" ht="31.5" hidden="1" outlineLevel="3" x14ac:dyDescent="0.2">
      <c r="A611" s="22" t="s">
        <v>21</v>
      </c>
      <c r="B611" s="22"/>
      <c r="C611" s="23" t="s">
        <v>412</v>
      </c>
      <c r="D611" s="24">
        <f>D612</f>
        <v>3882.9</v>
      </c>
      <c r="E611" s="24">
        <f t="shared" ref="E611:H611" si="2001">E612</f>
        <v>0</v>
      </c>
      <c r="F611" s="24">
        <f t="shared" si="2001"/>
        <v>3882.9</v>
      </c>
      <c r="G611" s="24">
        <f t="shared" si="2001"/>
        <v>0</v>
      </c>
      <c r="H611" s="24">
        <f t="shared" si="2001"/>
        <v>3882.9</v>
      </c>
      <c r="I611" s="24">
        <f>I612</f>
        <v>4038.4</v>
      </c>
      <c r="J611" s="24">
        <f t="shared" ref="J611" si="2002">J612</f>
        <v>0</v>
      </c>
      <c r="K611" s="24">
        <f t="shared" ref="K611:M611" si="2003">K612</f>
        <v>4038.4</v>
      </c>
      <c r="L611" s="24">
        <f t="shared" si="2003"/>
        <v>0</v>
      </c>
      <c r="M611" s="24">
        <f t="shared" si="2003"/>
        <v>4038.4</v>
      </c>
      <c r="N611" s="24">
        <f>N612</f>
        <v>4724.5</v>
      </c>
      <c r="O611" s="24">
        <f t="shared" ref="O611" si="2004">O612</f>
        <v>0</v>
      </c>
      <c r="P611" s="24">
        <f t="shared" ref="P611:R611" si="2005">P612</f>
        <v>4724.5</v>
      </c>
      <c r="Q611" s="24">
        <f t="shared" si="2005"/>
        <v>0</v>
      </c>
      <c r="R611" s="24">
        <f t="shared" si="2005"/>
        <v>4724.5</v>
      </c>
    </row>
    <row r="612" spans="1:18" ht="47.25" hidden="1" outlineLevel="7" x14ac:dyDescent="0.2">
      <c r="A612" s="26" t="s">
        <v>21</v>
      </c>
      <c r="B612" s="26" t="s">
        <v>4</v>
      </c>
      <c r="C612" s="27" t="s">
        <v>5</v>
      </c>
      <c r="D612" s="31">
        <v>3882.9</v>
      </c>
      <c r="E612" s="28"/>
      <c r="F612" s="28">
        <f>SUM(D612:E612)</f>
        <v>3882.9</v>
      </c>
      <c r="G612" s="28"/>
      <c r="H612" s="28">
        <f t="shared" ref="H612" si="2006">SUM(F612:G612)</f>
        <v>3882.9</v>
      </c>
      <c r="I612" s="31">
        <v>4038.4</v>
      </c>
      <c r="J612" s="28"/>
      <c r="K612" s="28">
        <f>SUM(I612:J612)</f>
        <v>4038.4</v>
      </c>
      <c r="L612" s="28"/>
      <c r="M612" s="28">
        <f t="shared" ref="M612" si="2007">SUM(K612:L612)</f>
        <v>4038.4</v>
      </c>
      <c r="N612" s="31">
        <v>4724.5</v>
      </c>
      <c r="O612" s="28"/>
      <c r="P612" s="28">
        <f>SUM(N612:O612)</f>
        <v>4724.5</v>
      </c>
      <c r="Q612" s="28"/>
      <c r="R612" s="28">
        <f t="shared" ref="R612" si="2008">SUM(P612:Q612)</f>
        <v>4724.5</v>
      </c>
    </row>
    <row r="613" spans="1:18" ht="18" hidden="1" customHeight="1" outlineLevel="3" x14ac:dyDescent="0.2">
      <c r="A613" s="22" t="s">
        <v>2</v>
      </c>
      <c r="B613" s="22"/>
      <c r="C613" s="23" t="s">
        <v>3</v>
      </c>
      <c r="D613" s="24">
        <f t="shared" ref="D613:R613" si="2009">D614</f>
        <v>2387.6</v>
      </c>
      <c r="E613" s="24">
        <f t="shared" si="2009"/>
        <v>0</v>
      </c>
      <c r="F613" s="24">
        <f t="shared" si="2009"/>
        <v>2387.6</v>
      </c>
      <c r="G613" s="24">
        <f t="shared" si="2009"/>
        <v>0</v>
      </c>
      <c r="H613" s="24">
        <f t="shared" si="2009"/>
        <v>2387.6</v>
      </c>
      <c r="I613" s="24">
        <f t="shared" si="2009"/>
        <v>2483.1</v>
      </c>
      <c r="J613" s="24">
        <f t="shared" si="2009"/>
        <v>0</v>
      </c>
      <c r="K613" s="24">
        <f t="shared" si="2009"/>
        <v>2483.1</v>
      </c>
      <c r="L613" s="24">
        <f t="shared" si="2009"/>
        <v>0</v>
      </c>
      <c r="M613" s="24">
        <f t="shared" si="2009"/>
        <v>2483.1</v>
      </c>
      <c r="N613" s="24">
        <f t="shared" si="2009"/>
        <v>2582.4</v>
      </c>
      <c r="O613" s="24">
        <f t="shared" si="2009"/>
        <v>0</v>
      </c>
      <c r="P613" s="24">
        <f t="shared" si="2009"/>
        <v>2582.4</v>
      </c>
      <c r="Q613" s="24">
        <f t="shared" si="2009"/>
        <v>0</v>
      </c>
      <c r="R613" s="24">
        <f t="shared" si="2009"/>
        <v>2582.4</v>
      </c>
    </row>
    <row r="614" spans="1:18" ht="47.25" hidden="1" outlineLevel="7" x14ac:dyDescent="0.2">
      <c r="A614" s="26" t="s">
        <v>2</v>
      </c>
      <c r="B614" s="26" t="s">
        <v>4</v>
      </c>
      <c r="C614" s="27" t="s">
        <v>5</v>
      </c>
      <c r="D614" s="28">
        <v>2387.6</v>
      </c>
      <c r="E614" s="28"/>
      <c r="F614" s="28">
        <f>SUM(D614:E614)</f>
        <v>2387.6</v>
      </c>
      <c r="G614" s="28"/>
      <c r="H614" s="28">
        <f t="shared" ref="H614" si="2010">SUM(F614:G614)</f>
        <v>2387.6</v>
      </c>
      <c r="I614" s="28">
        <v>2483.1</v>
      </c>
      <c r="J614" s="28"/>
      <c r="K614" s="28">
        <f>SUM(I614:J614)</f>
        <v>2483.1</v>
      </c>
      <c r="L614" s="28"/>
      <c r="M614" s="28">
        <f t="shared" ref="M614" si="2011">SUM(K614:L614)</f>
        <v>2483.1</v>
      </c>
      <c r="N614" s="28">
        <v>2582.4</v>
      </c>
      <c r="O614" s="28"/>
      <c r="P614" s="28">
        <f>SUM(N614:O614)</f>
        <v>2582.4</v>
      </c>
      <c r="Q614" s="28"/>
      <c r="R614" s="28">
        <f t="shared" ref="R614" si="2012">SUM(P614:Q614)</f>
        <v>2582.4</v>
      </c>
    </row>
    <row r="615" spans="1:18" ht="15.75" hidden="1" outlineLevel="3" x14ac:dyDescent="0.2">
      <c r="A615" s="22" t="s">
        <v>6</v>
      </c>
      <c r="B615" s="22"/>
      <c r="C615" s="23" t="s">
        <v>37</v>
      </c>
      <c r="D615" s="24">
        <f>D616+D617</f>
        <v>12108.900000000001</v>
      </c>
      <c r="E615" s="24">
        <f t="shared" ref="E615:F615" si="2013">E616+E617</f>
        <v>0</v>
      </c>
      <c r="F615" s="24">
        <f t="shared" si="2013"/>
        <v>12108.900000000001</v>
      </c>
      <c r="G615" s="24">
        <f t="shared" ref="G615:H615" si="2014">G616+G617</f>
        <v>0</v>
      </c>
      <c r="H615" s="24">
        <f t="shared" si="2014"/>
        <v>12108.900000000001</v>
      </c>
      <c r="I615" s="24">
        <f t="shared" ref="I615:N615" si="2015">I616+I617</f>
        <v>12521.3</v>
      </c>
      <c r="J615" s="24">
        <f t="shared" ref="J615" si="2016">J616+J617</f>
        <v>0</v>
      </c>
      <c r="K615" s="24">
        <f t="shared" ref="K615:M615" si="2017">K616+K617</f>
        <v>12521.3</v>
      </c>
      <c r="L615" s="24">
        <f t="shared" si="2017"/>
        <v>0</v>
      </c>
      <c r="M615" s="24">
        <f t="shared" si="2017"/>
        <v>12521.3</v>
      </c>
      <c r="N615" s="24">
        <f t="shared" si="2015"/>
        <v>12932.5</v>
      </c>
      <c r="O615" s="24">
        <f t="shared" ref="O615" si="2018">O616+O617</f>
        <v>0</v>
      </c>
      <c r="P615" s="24">
        <f t="shared" ref="P615:R615" si="2019">P616+P617</f>
        <v>12932.5</v>
      </c>
      <c r="Q615" s="24">
        <f t="shared" si="2019"/>
        <v>0</v>
      </c>
      <c r="R615" s="24">
        <f t="shared" si="2019"/>
        <v>12932.5</v>
      </c>
    </row>
    <row r="616" spans="1:18" ht="47.25" hidden="1" outlineLevel="7" x14ac:dyDescent="0.2">
      <c r="A616" s="26" t="s">
        <v>6</v>
      </c>
      <c r="B616" s="26" t="s">
        <v>4</v>
      </c>
      <c r="C616" s="27" t="s">
        <v>5</v>
      </c>
      <c r="D616" s="31">
        <f>6054+4357.2</f>
        <v>10411.200000000001</v>
      </c>
      <c r="E616" s="28"/>
      <c r="F616" s="28">
        <f>SUM(D616:E616)</f>
        <v>10411.200000000001</v>
      </c>
      <c r="G616" s="28"/>
      <c r="H616" s="28">
        <f t="shared" ref="H616" si="2020">SUM(F616:G616)</f>
        <v>10411.200000000001</v>
      </c>
      <c r="I616" s="31">
        <f>6296.1+4531.5</f>
        <v>10827.6</v>
      </c>
      <c r="J616" s="28"/>
      <c r="K616" s="28">
        <f>SUM(I616:J616)</f>
        <v>10827.6</v>
      </c>
      <c r="L616" s="28"/>
      <c r="M616" s="28">
        <f t="shared" ref="M616" si="2021">SUM(K616:L616)</f>
        <v>10827.6</v>
      </c>
      <c r="N616" s="31">
        <f>6548+4712.8</f>
        <v>11260.8</v>
      </c>
      <c r="O616" s="28"/>
      <c r="P616" s="28">
        <f>SUM(N616:O616)</f>
        <v>11260.8</v>
      </c>
      <c r="Q616" s="28"/>
      <c r="R616" s="28">
        <f t="shared" ref="R616" si="2022">SUM(P616:Q616)</f>
        <v>11260.8</v>
      </c>
    </row>
    <row r="617" spans="1:18" ht="31.5" hidden="1" outlineLevel="7" x14ac:dyDescent="0.2">
      <c r="A617" s="26" t="s">
        <v>6</v>
      </c>
      <c r="B617" s="26" t="s">
        <v>7</v>
      </c>
      <c r="C617" s="27" t="s">
        <v>8</v>
      </c>
      <c r="D617" s="31">
        <f>674.4+70+933.3+20</f>
        <v>1697.6999999999998</v>
      </c>
      <c r="E617" s="28"/>
      <c r="F617" s="28">
        <f>SUM(D617:E617)</f>
        <v>1697.6999999999998</v>
      </c>
      <c r="G617" s="28"/>
      <c r="H617" s="28">
        <f t="shared" ref="H617" si="2023">SUM(F617:G617)</f>
        <v>1697.6999999999998</v>
      </c>
      <c r="I617" s="31">
        <f>674.4+70+929.3+20</f>
        <v>1693.6999999999998</v>
      </c>
      <c r="J617" s="28"/>
      <c r="K617" s="28">
        <f>SUM(I617:J617)</f>
        <v>1693.6999999999998</v>
      </c>
      <c r="L617" s="28"/>
      <c r="M617" s="28">
        <f t="shared" ref="M617" si="2024">SUM(K617:L617)</f>
        <v>1693.6999999999998</v>
      </c>
      <c r="N617" s="31">
        <f>674.4+70+907.3+20</f>
        <v>1671.6999999999998</v>
      </c>
      <c r="O617" s="28"/>
      <c r="P617" s="28">
        <f>SUM(N617:O617)</f>
        <v>1671.6999999999998</v>
      </c>
      <c r="Q617" s="28"/>
      <c r="R617" s="28">
        <f t="shared" ref="R617" si="2025">SUM(P617:Q617)</f>
        <v>1671.6999999999998</v>
      </c>
    </row>
    <row r="618" spans="1:18" ht="15.75" hidden="1" outlineLevel="3" x14ac:dyDescent="0.2">
      <c r="A618" s="22" t="s">
        <v>17</v>
      </c>
      <c r="B618" s="22"/>
      <c r="C618" s="23" t="s">
        <v>18</v>
      </c>
      <c r="D618" s="24">
        <f>D619+D620</f>
        <v>4656.3999999999996</v>
      </c>
      <c r="E618" s="24">
        <f t="shared" ref="E618:F618" si="2026">E619+E620</f>
        <v>0</v>
      </c>
      <c r="F618" s="24">
        <f t="shared" si="2026"/>
        <v>4656.3999999999996</v>
      </c>
      <c r="G618" s="24">
        <f t="shared" ref="G618:H618" si="2027">G619+G620</f>
        <v>0</v>
      </c>
      <c r="H618" s="24">
        <f t="shared" si="2027"/>
        <v>4656.3999999999996</v>
      </c>
      <c r="I618" s="24">
        <f t="shared" ref="I618:N618" si="2028">I619+I620</f>
        <v>4628.3999999999996</v>
      </c>
      <c r="J618" s="24">
        <f t="shared" ref="J618" si="2029">J619+J620</f>
        <v>0</v>
      </c>
      <c r="K618" s="24">
        <f t="shared" ref="K618:M618" si="2030">K619+K620</f>
        <v>4628.3999999999996</v>
      </c>
      <c r="L618" s="24">
        <f t="shared" si="2030"/>
        <v>0</v>
      </c>
      <c r="M618" s="24">
        <f t="shared" si="2030"/>
        <v>4628.3999999999996</v>
      </c>
      <c r="N618" s="24">
        <f t="shared" si="2028"/>
        <v>4628.3999999999996</v>
      </c>
      <c r="O618" s="24">
        <f t="shared" ref="O618" si="2031">O619+O620</f>
        <v>0</v>
      </c>
      <c r="P618" s="24">
        <f t="shared" ref="P618:R618" si="2032">P619+P620</f>
        <v>4628.3999999999996</v>
      </c>
      <c r="Q618" s="24">
        <f t="shared" si="2032"/>
        <v>0</v>
      </c>
      <c r="R618" s="24">
        <f t="shared" si="2032"/>
        <v>4628.3999999999996</v>
      </c>
    </row>
    <row r="619" spans="1:18" ht="47.25" hidden="1" outlineLevel="7" x14ac:dyDescent="0.2">
      <c r="A619" s="26" t="s">
        <v>17</v>
      </c>
      <c r="B619" s="26" t="s">
        <v>4</v>
      </c>
      <c r="C619" s="27" t="s">
        <v>5</v>
      </c>
      <c r="D619" s="31">
        <v>4628.3999999999996</v>
      </c>
      <c r="E619" s="28"/>
      <c r="F619" s="28">
        <f>SUM(D619:E619)</f>
        <v>4628.3999999999996</v>
      </c>
      <c r="G619" s="28"/>
      <c r="H619" s="28">
        <f t="shared" ref="H619" si="2033">SUM(F619:G619)</f>
        <v>4628.3999999999996</v>
      </c>
      <c r="I619" s="31">
        <v>4628.3999999999996</v>
      </c>
      <c r="J619" s="28"/>
      <c r="K619" s="28">
        <f>SUM(I619:J619)</f>
        <v>4628.3999999999996</v>
      </c>
      <c r="L619" s="28"/>
      <c r="M619" s="28">
        <f t="shared" ref="M619:M620" si="2034">SUM(K619:L619)</f>
        <v>4628.3999999999996</v>
      </c>
      <c r="N619" s="31">
        <v>4628.3999999999996</v>
      </c>
      <c r="O619" s="28"/>
      <c r="P619" s="28">
        <f>SUM(N619:O619)</f>
        <v>4628.3999999999996</v>
      </c>
      <c r="Q619" s="28"/>
      <c r="R619" s="28">
        <f t="shared" ref="R619:R620" si="2035">SUM(P619:Q619)</f>
        <v>4628.3999999999996</v>
      </c>
    </row>
    <row r="620" spans="1:18" ht="31.5" hidden="1" outlineLevel="7" x14ac:dyDescent="0.2">
      <c r="A620" s="26" t="s">
        <v>17</v>
      </c>
      <c r="B620" s="26" t="s">
        <v>7</v>
      </c>
      <c r="C620" s="27" t="s">
        <v>8</v>
      </c>
      <c r="D620" s="31">
        <v>28</v>
      </c>
      <c r="E620" s="28"/>
      <c r="F620" s="28">
        <f>SUM(D620:E620)</f>
        <v>28</v>
      </c>
      <c r="G620" s="28"/>
      <c r="H620" s="28">
        <f t="shared" ref="H620" si="2036">SUM(F620:G620)</f>
        <v>28</v>
      </c>
      <c r="I620" s="31"/>
      <c r="J620" s="28"/>
      <c r="K620" s="28">
        <f>SUM(I620:J620)</f>
        <v>0</v>
      </c>
      <c r="L620" s="28"/>
      <c r="M620" s="28">
        <f t="shared" si="2034"/>
        <v>0</v>
      </c>
      <c r="N620" s="31"/>
      <c r="O620" s="28"/>
      <c r="P620" s="28">
        <f>SUM(N620:O620)</f>
        <v>0</v>
      </c>
      <c r="Q620" s="28"/>
      <c r="R620" s="28">
        <f t="shared" si="2035"/>
        <v>0</v>
      </c>
    </row>
    <row r="621" spans="1:18" ht="31.5" hidden="1" outlineLevel="3" x14ac:dyDescent="0.2">
      <c r="A621" s="22" t="s">
        <v>9</v>
      </c>
      <c r="B621" s="22"/>
      <c r="C621" s="23" t="s">
        <v>10</v>
      </c>
      <c r="D621" s="24">
        <f>D622</f>
        <v>144</v>
      </c>
      <c r="E621" s="24">
        <f t="shared" ref="E621:H621" si="2037">E622</f>
        <v>0</v>
      </c>
      <c r="F621" s="24">
        <f t="shared" si="2037"/>
        <v>144</v>
      </c>
      <c r="G621" s="24">
        <f t="shared" si="2037"/>
        <v>0</v>
      </c>
      <c r="H621" s="24">
        <f t="shared" si="2037"/>
        <v>144</v>
      </c>
      <c r="I621" s="24">
        <f>I622</f>
        <v>130.6</v>
      </c>
      <c r="J621" s="24">
        <f t="shared" ref="J621" si="2038">J622</f>
        <v>0</v>
      </c>
      <c r="K621" s="24">
        <f t="shared" ref="K621:M621" si="2039">K622</f>
        <v>130.6</v>
      </c>
      <c r="L621" s="24">
        <f t="shared" si="2039"/>
        <v>0</v>
      </c>
      <c r="M621" s="24">
        <f t="shared" si="2039"/>
        <v>130.6</v>
      </c>
      <c r="N621" s="24">
        <f>N622</f>
        <v>130.6</v>
      </c>
      <c r="O621" s="24">
        <f t="shared" ref="O621" si="2040">O622</f>
        <v>0</v>
      </c>
      <c r="P621" s="24">
        <f t="shared" ref="P621:R621" si="2041">P622</f>
        <v>130.6</v>
      </c>
      <c r="Q621" s="24">
        <f t="shared" si="2041"/>
        <v>0</v>
      </c>
      <c r="R621" s="24">
        <f t="shared" si="2041"/>
        <v>130.6</v>
      </c>
    </row>
    <row r="622" spans="1:18" ht="31.5" hidden="1" outlineLevel="7" x14ac:dyDescent="0.2">
      <c r="A622" s="26" t="s">
        <v>9</v>
      </c>
      <c r="B622" s="26" t="s">
        <v>7</v>
      </c>
      <c r="C622" s="27" t="s">
        <v>8</v>
      </c>
      <c r="D622" s="28">
        <f>25+119</f>
        <v>144</v>
      </c>
      <c r="E622" s="28"/>
      <c r="F622" s="28">
        <f>SUM(D622:E622)</f>
        <v>144</v>
      </c>
      <c r="G622" s="28"/>
      <c r="H622" s="28">
        <f t="shared" ref="H622" si="2042">SUM(F622:G622)</f>
        <v>144</v>
      </c>
      <c r="I622" s="28">
        <f>25+105.6</f>
        <v>130.6</v>
      </c>
      <c r="J622" s="28"/>
      <c r="K622" s="28">
        <f>SUM(I622:J622)</f>
        <v>130.6</v>
      </c>
      <c r="L622" s="28"/>
      <c r="M622" s="28">
        <f t="shared" ref="M622" si="2043">SUM(K622:L622)</f>
        <v>130.6</v>
      </c>
      <c r="N622" s="28">
        <f>25+105.6</f>
        <v>130.6</v>
      </c>
      <c r="O622" s="28"/>
      <c r="P622" s="28">
        <f>SUM(N622:O622)</f>
        <v>130.6</v>
      </c>
      <c r="Q622" s="28"/>
      <c r="R622" s="28">
        <f t="shared" ref="R622" si="2044">SUM(P622:Q622)</f>
        <v>130.6</v>
      </c>
    </row>
    <row r="623" spans="1:18" ht="31.5" outlineLevel="2" collapsed="1" x14ac:dyDescent="0.2">
      <c r="A623" s="22" t="s">
        <v>11</v>
      </c>
      <c r="B623" s="22"/>
      <c r="C623" s="23" t="s">
        <v>12</v>
      </c>
      <c r="D623" s="24">
        <f>D624+D628+D630+D626+D632+D638+D634</f>
        <v>52278.6</v>
      </c>
      <c r="E623" s="24">
        <f t="shared" ref="E623:F623" si="2045">E624+E628+E630+E626+E632+E638+E634</f>
        <v>195000</v>
      </c>
      <c r="F623" s="24">
        <f t="shared" si="2045"/>
        <v>247278.6</v>
      </c>
      <c r="G623" s="24">
        <f>G624+G628+G630+G626+G632+G638+G634+G636</f>
        <v>-212437.50299000001</v>
      </c>
      <c r="H623" s="24">
        <f t="shared" ref="H623:R623" si="2046">H624+H628+H630+H626+H632+H638+H634+H636</f>
        <v>34841.097009999998</v>
      </c>
      <c r="I623" s="24">
        <f t="shared" si="2046"/>
        <v>60932.9</v>
      </c>
      <c r="J623" s="24">
        <f t="shared" si="2046"/>
        <v>45000</v>
      </c>
      <c r="K623" s="24">
        <f t="shared" si="2046"/>
        <v>105932.9</v>
      </c>
      <c r="L623" s="24">
        <f t="shared" si="2046"/>
        <v>-37661.578180000004</v>
      </c>
      <c r="M623" s="24">
        <f t="shared" si="2046"/>
        <v>68271.321819999997</v>
      </c>
      <c r="N623" s="24">
        <f t="shared" si="2046"/>
        <v>138439.53999999998</v>
      </c>
      <c r="O623" s="24">
        <f t="shared" si="2046"/>
        <v>0</v>
      </c>
      <c r="P623" s="24">
        <f t="shared" si="2046"/>
        <v>138439.53999999998</v>
      </c>
      <c r="Q623" s="24">
        <f t="shared" si="2046"/>
        <v>-3494.6934000000001</v>
      </c>
      <c r="R623" s="24">
        <f t="shared" si="2046"/>
        <v>134944.84659999999</v>
      </c>
    </row>
    <row r="624" spans="1:18" ht="32.25" hidden="1" customHeight="1" outlineLevel="3" x14ac:dyDescent="0.2">
      <c r="A624" s="22" t="s">
        <v>13</v>
      </c>
      <c r="B624" s="22"/>
      <c r="C624" s="23" t="s">
        <v>14</v>
      </c>
      <c r="D624" s="24">
        <f t="shared" ref="D624:R624" si="2047">D625</f>
        <v>1095</v>
      </c>
      <c r="E624" s="24">
        <f t="shared" si="2047"/>
        <v>0</v>
      </c>
      <c r="F624" s="24">
        <f t="shared" si="2047"/>
        <v>1095</v>
      </c>
      <c r="G624" s="24">
        <f t="shared" si="2047"/>
        <v>0</v>
      </c>
      <c r="H624" s="24">
        <f t="shared" si="2047"/>
        <v>1095</v>
      </c>
      <c r="I624" s="24">
        <f t="shared" si="2047"/>
        <v>1095</v>
      </c>
      <c r="J624" s="24">
        <f t="shared" si="2047"/>
        <v>0</v>
      </c>
      <c r="K624" s="24">
        <f t="shared" si="2047"/>
        <v>1095</v>
      </c>
      <c r="L624" s="24">
        <f t="shared" si="2047"/>
        <v>0</v>
      </c>
      <c r="M624" s="24">
        <f t="shared" si="2047"/>
        <v>1095</v>
      </c>
      <c r="N624" s="24">
        <f t="shared" si="2047"/>
        <v>1095</v>
      </c>
      <c r="O624" s="24">
        <f t="shared" si="2047"/>
        <v>0</v>
      </c>
      <c r="P624" s="24">
        <f t="shared" si="2047"/>
        <v>1095</v>
      </c>
      <c r="Q624" s="24">
        <f t="shared" si="2047"/>
        <v>0</v>
      </c>
      <c r="R624" s="24">
        <f t="shared" si="2047"/>
        <v>1095</v>
      </c>
    </row>
    <row r="625" spans="1:18" ht="31.5" hidden="1" outlineLevel="7" x14ac:dyDescent="0.2">
      <c r="A625" s="26" t="s">
        <v>13</v>
      </c>
      <c r="B625" s="26" t="s">
        <v>7</v>
      </c>
      <c r="C625" s="27" t="s">
        <v>8</v>
      </c>
      <c r="D625" s="28">
        <f>42+1053</f>
        <v>1095</v>
      </c>
      <c r="E625" s="28"/>
      <c r="F625" s="28">
        <f>SUM(D625:E625)</f>
        <v>1095</v>
      </c>
      <c r="G625" s="28"/>
      <c r="H625" s="28">
        <f t="shared" ref="H625" si="2048">SUM(F625:G625)</f>
        <v>1095</v>
      </c>
      <c r="I625" s="28">
        <f>42+1053</f>
        <v>1095</v>
      </c>
      <c r="J625" s="28"/>
      <c r="K625" s="28">
        <f>SUM(I625:J625)</f>
        <v>1095</v>
      </c>
      <c r="L625" s="28"/>
      <c r="M625" s="28">
        <f t="shared" ref="M625" si="2049">SUM(K625:L625)</f>
        <v>1095</v>
      </c>
      <c r="N625" s="28">
        <f>42+1053</f>
        <v>1095</v>
      </c>
      <c r="O625" s="28"/>
      <c r="P625" s="28">
        <f>SUM(N625:O625)</f>
        <v>1095</v>
      </c>
      <c r="Q625" s="28"/>
      <c r="R625" s="28">
        <f t="shared" ref="R625" si="2050">SUM(P625:Q625)</f>
        <v>1095</v>
      </c>
    </row>
    <row r="626" spans="1:18" ht="15.75" outlineLevel="7" x14ac:dyDescent="0.2">
      <c r="A626" s="22" t="s">
        <v>48</v>
      </c>
      <c r="B626" s="22"/>
      <c r="C626" s="23" t="s">
        <v>460</v>
      </c>
      <c r="D626" s="24">
        <f>D627</f>
        <v>10000</v>
      </c>
      <c r="E626" s="24">
        <f t="shared" ref="E626:H626" si="2051">E627</f>
        <v>0</v>
      </c>
      <c r="F626" s="24">
        <f t="shared" si="2051"/>
        <v>10000</v>
      </c>
      <c r="G626" s="24">
        <f t="shared" si="2051"/>
        <v>237.82009000000016</v>
      </c>
      <c r="H626" s="24">
        <f t="shared" si="2051"/>
        <v>10237.820090000001</v>
      </c>
      <c r="I626" s="24">
        <f t="shared" ref="I626:N626" si="2052">I627</f>
        <v>1000</v>
      </c>
      <c r="J626" s="24">
        <f t="shared" ref="J626" si="2053">J627</f>
        <v>0</v>
      </c>
      <c r="K626" s="24">
        <f t="shared" ref="K626:M626" si="2054">K627</f>
        <v>1000</v>
      </c>
      <c r="L626" s="24">
        <f t="shared" si="2054"/>
        <v>0</v>
      </c>
      <c r="M626" s="24">
        <f t="shared" si="2054"/>
        <v>1000</v>
      </c>
      <c r="N626" s="24">
        <f t="shared" si="2052"/>
        <v>1000</v>
      </c>
      <c r="O626" s="24">
        <f t="shared" ref="O626" si="2055">O627</f>
        <v>0</v>
      </c>
      <c r="P626" s="24">
        <f t="shared" ref="P626:R626" si="2056">P627</f>
        <v>1000</v>
      </c>
      <c r="Q626" s="24">
        <f t="shared" si="2056"/>
        <v>0</v>
      </c>
      <c r="R626" s="24">
        <f t="shared" si="2056"/>
        <v>1000</v>
      </c>
    </row>
    <row r="627" spans="1:18" ht="15.75" outlineLevel="7" x14ac:dyDescent="0.2">
      <c r="A627" s="26" t="s">
        <v>48</v>
      </c>
      <c r="B627" s="26" t="s">
        <v>15</v>
      </c>
      <c r="C627" s="27" t="s">
        <v>16</v>
      </c>
      <c r="D627" s="28">
        <v>10000</v>
      </c>
      <c r="E627" s="28"/>
      <c r="F627" s="28">
        <f>SUM(D627:E627)</f>
        <v>10000</v>
      </c>
      <c r="G627" s="31">
        <f>-4167.17991+4405</f>
        <v>237.82009000000016</v>
      </c>
      <c r="H627" s="28">
        <f t="shared" ref="H627" si="2057">SUM(F627:G627)</f>
        <v>10237.820090000001</v>
      </c>
      <c r="I627" s="28">
        <v>1000</v>
      </c>
      <c r="J627" s="28"/>
      <c r="K627" s="28">
        <f>SUM(I627:J627)</f>
        <v>1000</v>
      </c>
      <c r="L627" s="28"/>
      <c r="M627" s="28">
        <f t="shared" ref="M627" si="2058">SUM(K627:L627)</f>
        <v>1000</v>
      </c>
      <c r="N627" s="28">
        <v>1000</v>
      </c>
      <c r="O627" s="28"/>
      <c r="P627" s="28">
        <f>SUM(N627:O627)</f>
        <v>1000</v>
      </c>
      <c r="Q627" s="28"/>
      <c r="R627" s="28">
        <f t="shared" ref="R627" si="2059">SUM(P627:Q627)</f>
        <v>1000</v>
      </c>
    </row>
    <row r="628" spans="1:18" ht="47.25" outlineLevel="3" x14ac:dyDescent="0.2">
      <c r="A628" s="22" t="s">
        <v>399</v>
      </c>
      <c r="B628" s="22"/>
      <c r="C628" s="23" t="s">
        <v>600</v>
      </c>
      <c r="D628" s="24">
        <f>D629</f>
        <v>40633.5</v>
      </c>
      <c r="E628" s="24">
        <f t="shared" ref="E628:H628" si="2060">E629</f>
        <v>0</v>
      </c>
      <c r="F628" s="24">
        <f t="shared" si="2060"/>
        <v>40633.5</v>
      </c>
      <c r="G628" s="24">
        <f t="shared" si="2060"/>
        <v>-18842.502990000001</v>
      </c>
      <c r="H628" s="24">
        <f t="shared" si="2060"/>
        <v>21790.997009999999</v>
      </c>
      <c r="I628" s="24">
        <f>I629</f>
        <v>10650</v>
      </c>
      <c r="J628" s="24">
        <f t="shared" ref="J628" si="2061">J629</f>
        <v>0</v>
      </c>
      <c r="K628" s="24">
        <f t="shared" ref="K628:M628" si="2062">K629</f>
        <v>10650</v>
      </c>
      <c r="L628" s="24">
        <f t="shared" si="2062"/>
        <v>-6372.1414000000004</v>
      </c>
      <c r="M628" s="24">
        <f t="shared" si="2062"/>
        <v>4277.8585999999996</v>
      </c>
      <c r="N628" s="24">
        <f>N629</f>
        <v>20326</v>
      </c>
      <c r="O628" s="24">
        <f t="shared" ref="O628" si="2063">O629</f>
        <v>0</v>
      </c>
      <c r="P628" s="24">
        <f t="shared" ref="P628:R628" si="2064">P629</f>
        <v>20326</v>
      </c>
      <c r="Q628" s="24">
        <f t="shared" si="2064"/>
        <v>0</v>
      </c>
      <c r="R628" s="24">
        <f t="shared" si="2064"/>
        <v>20326</v>
      </c>
    </row>
    <row r="629" spans="1:18" ht="15.75" outlineLevel="7" x14ac:dyDescent="0.2">
      <c r="A629" s="26" t="s">
        <v>399</v>
      </c>
      <c r="B629" s="26" t="s">
        <v>15</v>
      </c>
      <c r="C629" s="27" t="s">
        <v>16</v>
      </c>
      <c r="D629" s="28">
        <v>40633.5</v>
      </c>
      <c r="E629" s="28"/>
      <c r="F629" s="28">
        <f>SUM(D629:E629)</f>
        <v>40633.5</v>
      </c>
      <c r="G629" s="28">
        <f>-9795.49899-9047.004</f>
        <v>-18842.502990000001</v>
      </c>
      <c r="H629" s="28">
        <f t="shared" ref="H629" si="2065">SUM(F629:G629)</f>
        <v>21790.997009999999</v>
      </c>
      <c r="I629" s="31">
        <v>10650</v>
      </c>
      <c r="J629" s="28"/>
      <c r="K629" s="28">
        <f>SUM(I629:J629)</f>
        <v>10650</v>
      </c>
      <c r="L629" s="28">
        <v>-6372.1414000000004</v>
      </c>
      <c r="M629" s="28">
        <f t="shared" ref="M629:M631" si="2066">SUM(K629:L629)</f>
        <v>4277.8585999999996</v>
      </c>
      <c r="N629" s="31">
        <v>20326</v>
      </c>
      <c r="O629" s="28"/>
      <c r="P629" s="28">
        <f>SUM(N629:O629)</f>
        <v>20326</v>
      </c>
      <c r="Q629" s="28"/>
      <c r="R629" s="28">
        <f t="shared" ref="R629" si="2067">SUM(P629:Q629)</f>
        <v>20326</v>
      </c>
    </row>
    <row r="630" spans="1:18" ht="15.75" outlineLevel="3" x14ac:dyDescent="0.2">
      <c r="A630" s="22" t="s">
        <v>400</v>
      </c>
      <c r="B630" s="22"/>
      <c r="C630" s="23" t="s">
        <v>401</v>
      </c>
      <c r="D630" s="24"/>
      <c r="E630" s="24"/>
      <c r="F630" s="24"/>
      <c r="G630" s="24"/>
      <c r="H630" s="24"/>
      <c r="I630" s="24">
        <f>I631</f>
        <v>48187.9</v>
      </c>
      <c r="J630" s="30">
        <f t="shared" ref="J630" si="2068">J631</f>
        <v>0</v>
      </c>
      <c r="K630" s="30">
        <f t="shared" ref="K630:M630" si="2069">K631</f>
        <v>48187.9</v>
      </c>
      <c r="L630" s="30">
        <f t="shared" si="2069"/>
        <v>-46289.436780000004</v>
      </c>
      <c r="M630" s="30">
        <f t="shared" si="2069"/>
        <v>1898.4632199999978</v>
      </c>
      <c r="N630" s="30">
        <f>N631</f>
        <v>100259.54</v>
      </c>
      <c r="O630" s="30">
        <f t="shared" ref="O630:R630" si="2070">O631</f>
        <v>0</v>
      </c>
      <c r="P630" s="30">
        <f t="shared" si="2070"/>
        <v>100259.54</v>
      </c>
      <c r="Q630" s="30">
        <f t="shared" si="2070"/>
        <v>-3494.6934000000001</v>
      </c>
      <c r="R630" s="30">
        <f t="shared" si="2070"/>
        <v>96764.84659999999</v>
      </c>
    </row>
    <row r="631" spans="1:18" ht="15.75" outlineLevel="7" x14ac:dyDescent="0.2">
      <c r="A631" s="26" t="s">
        <v>400</v>
      </c>
      <c r="B631" s="26" t="s">
        <v>15</v>
      </c>
      <c r="C631" s="27" t="s">
        <v>16</v>
      </c>
      <c r="D631" s="28"/>
      <c r="E631" s="28"/>
      <c r="F631" s="28"/>
      <c r="G631" s="28"/>
      <c r="H631" s="28"/>
      <c r="I631" s="31">
        <v>48187.9</v>
      </c>
      <c r="J631" s="28"/>
      <c r="K631" s="28">
        <f>SUM(I631:J631)</f>
        <v>48187.9</v>
      </c>
      <c r="L631" s="28">
        <f>-46288.2346-1.20218</f>
        <v>-46289.436780000004</v>
      </c>
      <c r="M631" s="28">
        <f t="shared" si="2066"/>
        <v>1898.4632199999978</v>
      </c>
      <c r="N631" s="31">
        <v>100259.54</v>
      </c>
      <c r="O631" s="28"/>
      <c r="P631" s="28">
        <f>SUM(N631:O631)</f>
        <v>100259.54</v>
      </c>
      <c r="Q631" s="28">
        <f>-2189.49676-1305.19664</f>
        <v>-3494.6934000000001</v>
      </c>
      <c r="R631" s="28">
        <f t="shared" ref="R631" si="2071">SUM(P631:Q631)</f>
        <v>96764.84659999999</v>
      </c>
    </row>
    <row r="632" spans="1:18" ht="31.5" customHeight="1" outlineLevel="7" x14ac:dyDescent="0.2">
      <c r="A632" s="32" t="s">
        <v>454</v>
      </c>
      <c r="B632" s="32"/>
      <c r="C632" s="33" t="s">
        <v>783</v>
      </c>
      <c r="D632" s="30"/>
      <c r="E632" s="30">
        <f t="shared" ref="E632:M636" si="2072">E633</f>
        <v>60000</v>
      </c>
      <c r="F632" s="30">
        <f t="shared" si="2072"/>
        <v>60000</v>
      </c>
      <c r="G632" s="30">
        <f t="shared" si="2072"/>
        <v>-60000</v>
      </c>
      <c r="H632" s="30">
        <f t="shared" si="2072"/>
        <v>0</v>
      </c>
      <c r="I632" s="30"/>
      <c r="J632" s="30">
        <f t="shared" ref="J632:R634" si="2073">J633</f>
        <v>0</v>
      </c>
      <c r="K632" s="30">
        <f t="shared" si="2073"/>
        <v>0</v>
      </c>
      <c r="L632" s="30">
        <f t="shared" si="2072"/>
        <v>15000</v>
      </c>
      <c r="M632" s="30">
        <f t="shared" si="2072"/>
        <v>15000</v>
      </c>
      <c r="N632" s="30">
        <f t="shared" si="2073"/>
        <v>5000</v>
      </c>
      <c r="O632" s="30">
        <f t="shared" si="2073"/>
        <v>0</v>
      </c>
      <c r="P632" s="30">
        <f t="shared" si="2073"/>
        <v>5000</v>
      </c>
      <c r="Q632" s="30">
        <f t="shared" si="2073"/>
        <v>0</v>
      </c>
      <c r="R632" s="30">
        <f t="shared" si="2073"/>
        <v>5000</v>
      </c>
    </row>
    <row r="633" spans="1:18" ht="16.5" customHeight="1" outlineLevel="7" x14ac:dyDescent="0.2">
      <c r="A633" s="34" t="s">
        <v>454</v>
      </c>
      <c r="B633" s="34" t="s">
        <v>15</v>
      </c>
      <c r="C633" s="35" t="s">
        <v>16</v>
      </c>
      <c r="D633" s="31"/>
      <c r="E633" s="28">
        <v>60000</v>
      </c>
      <c r="F633" s="28">
        <f>SUM(D633:E633)</f>
        <v>60000</v>
      </c>
      <c r="G633" s="28">
        <v>-60000</v>
      </c>
      <c r="H633" s="28">
        <f t="shared" ref="H633" si="2074">SUM(F633:G633)</f>
        <v>0</v>
      </c>
      <c r="I633" s="31"/>
      <c r="J633" s="28"/>
      <c r="K633" s="28">
        <f>SUM(I633:J633)</f>
        <v>0</v>
      </c>
      <c r="L633" s="28">
        <v>15000</v>
      </c>
      <c r="M633" s="28">
        <f t="shared" ref="M633" si="2075">SUM(K633:L633)</f>
        <v>15000</v>
      </c>
      <c r="N633" s="31">
        <v>5000</v>
      </c>
      <c r="O633" s="28"/>
      <c r="P633" s="28">
        <f>SUM(N633:O633)</f>
        <v>5000</v>
      </c>
      <c r="Q633" s="28"/>
      <c r="R633" s="28">
        <f t="shared" ref="R633" si="2076">SUM(P633:Q633)</f>
        <v>5000</v>
      </c>
    </row>
    <row r="634" spans="1:18" ht="32.25" customHeight="1" outlineLevel="7" x14ac:dyDescent="0.2">
      <c r="A634" s="32" t="s">
        <v>454</v>
      </c>
      <c r="B634" s="32"/>
      <c r="C634" s="33" t="s">
        <v>761</v>
      </c>
      <c r="D634" s="30"/>
      <c r="E634" s="30">
        <f t="shared" si="2072"/>
        <v>135000</v>
      </c>
      <c r="F634" s="30">
        <f t="shared" si="2072"/>
        <v>135000</v>
      </c>
      <c r="G634" s="30">
        <f t="shared" si="2072"/>
        <v>-135000</v>
      </c>
      <c r="H634" s="30">
        <f t="shared" si="2072"/>
        <v>0</v>
      </c>
      <c r="I634" s="30"/>
      <c r="J634" s="30">
        <f t="shared" si="2072"/>
        <v>45000</v>
      </c>
      <c r="K634" s="30">
        <f t="shared" si="2072"/>
        <v>45000</v>
      </c>
      <c r="L634" s="30">
        <f t="shared" si="2072"/>
        <v>0</v>
      </c>
      <c r="M634" s="30">
        <f t="shared" si="2072"/>
        <v>45000</v>
      </c>
      <c r="N634" s="30">
        <f t="shared" si="2073"/>
        <v>0</v>
      </c>
      <c r="O634" s="30">
        <f t="shared" si="2073"/>
        <v>0</v>
      </c>
      <c r="P634" s="30">
        <f t="shared" si="2073"/>
        <v>0</v>
      </c>
      <c r="Q634" s="30">
        <f t="shared" si="2073"/>
        <v>0</v>
      </c>
      <c r="R634" s="30">
        <f t="shared" si="2073"/>
        <v>0</v>
      </c>
    </row>
    <row r="635" spans="1:18" ht="16.5" customHeight="1" outlineLevel="7" x14ac:dyDescent="0.2">
      <c r="A635" s="34" t="s">
        <v>454</v>
      </c>
      <c r="B635" s="34" t="s">
        <v>15</v>
      </c>
      <c r="C635" s="35" t="s">
        <v>16</v>
      </c>
      <c r="D635" s="31"/>
      <c r="E635" s="28">
        <v>135000</v>
      </c>
      <c r="F635" s="28">
        <f>SUM(D635:E635)</f>
        <v>135000</v>
      </c>
      <c r="G635" s="28">
        <v>-135000</v>
      </c>
      <c r="H635" s="28">
        <f t="shared" ref="H635" si="2077">SUM(F635:G635)</f>
        <v>0</v>
      </c>
      <c r="I635" s="31"/>
      <c r="J635" s="28">
        <v>45000</v>
      </c>
      <c r="K635" s="28">
        <f>SUM(I635:J635)</f>
        <v>45000</v>
      </c>
      <c r="L635" s="28"/>
      <c r="M635" s="28">
        <f t="shared" ref="M635" si="2078">SUM(K635:L635)</f>
        <v>45000</v>
      </c>
      <c r="N635" s="31"/>
      <c r="O635" s="28"/>
      <c r="P635" s="28">
        <f>SUM(N635:O635)</f>
        <v>0</v>
      </c>
      <c r="Q635" s="28"/>
      <c r="R635" s="28">
        <f t="shared" ref="R635" si="2079">SUM(P635:Q635)</f>
        <v>0</v>
      </c>
    </row>
    <row r="636" spans="1:18" ht="16.5" customHeight="1" outlineLevel="7" x14ac:dyDescent="0.25">
      <c r="A636" s="6" t="s">
        <v>797</v>
      </c>
      <c r="B636" s="22"/>
      <c r="C636" s="117" t="s">
        <v>798</v>
      </c>
      <c r="D636" s="31"/>
      <c r="E636" s="28"/>
      <c r="F636" s="28"/>
      <c r="G636" s="30">
        <f t="shared" si="2072"/>
        <v>1167.1799100000001</v>
      </c>
      <c r="H636" s="30">
        <f t="shared" si="2072"/>
        <v>1167.1799100000001</v>
      </c>
      <c r="I636" s="31"/>
      <c r="J636" s="28"/>
      <c r="K636" s="28"/>
      <c r="L636" s="28"/>
      <c r="M636" s="28"/>
      <c r="N636" s="31"/>
      <c r="O636" s="28"/>
      <c r="P636" s="28"/>
      <c r="Q636" s="28"/>
      <c r="R636" s="28"/>
    </row>
    <row r="637" spans="1:18" ht="16.5" customHeight="1" outlineLevel="7" x14ac:dyDescent="0.25">
      <c r="A637" s="42" t="s">
        <v>797</v>
      </c>
      <c r="B637" s="113" t="s">
        <v>15</v>
      </c>
      <c r="C637" s="118" t="s">
        <v>16</v>
      </c>
      <c r="D637" s="31"/>
      <c r="E637" s="28"/>
      <c r="F637" s="28"/>
      <c r="G637" s="28">
        <v>1167.1799100000001</v>
      </c>
      <c r="H637" s="28">
        <f t="shared" ref="H637" si="2080">SUM(F637:G637)</f>
        <v>1167.1799100000001</v>
      </c>
      <c r="I637" s="31"/>
      <c r="J637" s="28"/>
      <c r="K637" s="28"/>
      <c r="L637" s="28"/>
      <c r="M637" s="28"/>
      <c r="N637" s="31"/>
      <c r="O637" s="28"/>
      <c r="P637" s="28"/>
      <c r="Q637" s="28"/>
      <c r="R637" s="28"/>
    </row>
    <row r="638" spans="1:18" ht="16.5" hidden="1" customHeight="1" outlineLevel="7" x14ac:dyDescent="0.2">
      <c r="A638" s="32" t="s">
        <v>831</v>
      </c>
      <c r="B638" s="32"/>
      <c r="C638" s="33" t="s">
        <v>706</v>
      </c>
      <c r="D638" s="30">
        <f t="shared" ref="D638:R638" si="2081">D639</f>
        <v>550.1</v>
      </c>
      <c r="E638" s="30">
        <f t="shared" si="2081"/>
        <v>0</v>
      </c>
      <c r="F638" s="30">
        <f t="shared" si="2081"/>
        <v>550.1</v>
      </c>
      <c r="G638" s="30">
        <f t="shared" si="2081"/>
        <v>0</v>
      </c>
      <c r="H638" s="30">
        <f t="shared" si="2081"/>
        <v>550.1</v>
      </c>
      <c r="I638" s="30"/>
      <c r="J638" s="30">
        <f t="shared" si="2081"/>
        <v>0</v>
      </c>
      <c r="K638" s="30">
        <f t="shared" si="2081"/>
        <v>0</v>
      </c>
      <c r="L638" s="30">
        <f t="shared" si="2081"/>
        <v>0</v>
      </c>
      <c r="M638" s="30">
        <f t="shared" si="2081"/>
        <v>0</v>
      </c>
      <c r="N638" s="30">
        <f t="shared" si="2081"/>
        <v>10759</v>
      </c>
      <c r="O638" s="30">
        <f t="shared" si="2081"/>
        <v>0</v>
      </c>
      <c r="P638" s="30">
        <f t="shared" si="2081"/>
        <v>10759</v>
      </c>
      <c r="Q638" s="30">
        <f t="shared" si="2081"/>
        <v>0</v>
      </c>
      <c r="R638" s="30">
        <f t="shared" si="2081"/>
        <v>10759</v>
      </c>
    </row>
    <row r="639" spans="1:18" ht="16.5" hidden="1" customHeight="1" outlineLevel="7" x14ac:dyDescent="0.2">
      <c r="A639" s="34" t="s">
        <v>831</v>
      </c>
      <c r="B639" s="34" t="s">
        <v>15</v>
      </c>
      <c r="C639" s="35" t="s">
        <v>16</v>
      </c>
      <c r="D639" s="31">
        <v>550.1</v>
      </c>
      <c r="E639" s="28"/>
      <c r="F639" s="28">
        <f>SUM(D639:E639)</f>
        <v>550.1</v>
      </c>
      <c r="G639" s="28"/>
      <c r="H639" s="28">
        <f t="shared" ref="H639" si="2082">SUM(F639:G639)</f>
        <v>550.1</v>
      </c>
      <c r="I639" s="31"/>
      <c r="J639" s="28"/>
      <c r="K639" s="28">
        <f>SUM(I639:J639)</f>
        <v>0</v>
      </c>
      <c r="L639" s="28"/>
      <c r="M639" s="28">
        <f t="shared" ref="M639" si="2083">SUM(K639:L639)</f>
        <v>0</v>
      </c>
      <c r="N639" s="31">
        <v>10759</v>
      </c>
      <c r="O639" s="28"/>
      <c r="P639" s="28">
        <f>SUM(N639:O639)</f>
        <v>10759</v>
      </c>
      <c r="Q639" s="28"/>
      <c r="R639" s="28">
        <f t="shared" ref="R639" si="2084">SUM(P639:Q639)</f>
        <v>10759</v>
      </c>
    </row>
    <row r="640" spans="1:18" ht="15.75" collapsed="1" x14ac:dyDescent="0.2">
      <c r="A640" s="59"/>
      <c r="B640" s="59"/>
      <c r="C640" s="60" t="s">
        <v>584</v>
      </c>
      <c r="D640" s="61">
        <f>D623+D610</f>
        <v>75458.399999999994</v>
      </c>
      <c r="E640" s="61">
        <f t="shared" ref="E640:F640" si="2085">E623+E610</f>
        <v>195000</v>
      </c>
      <c r="F640" s="61">
        <f t="shared" si="2085"/>
        <v>270458.40000000002</v>
      </c>
      <c r="G640" s="61">
        <f t="shared" ref="G640:H640" si="2086">G623+G610</f>
        <v>-212437.50299000001</v>
      </c>
      <c r="H640" s="61">
        <f t="shared" si="2086"/>
        <v>58020.897010000001</v>
      </c>
      <c r="I640" s="61">
        <f>I623+I610</f>
        <v>84734.7</v>
      </c>
      <c r="J640" s="61">
        <f t="shared" ref="J640:M640" si="2087">J623+J610</f>
        <v>45000</v>
      </c>
      <c r="K640" s="61">
        <f t="shared" si="2087"/>
        <v>129734.69999999998</v>
      </c>
      <c r="L640" s="61">
        <f t="shared" si="2087"/>
        <v>-37661.578180000004</v>
      </c>
      <c r="M640" s="61">
        <f t="shared" si="2087"/>
        <v>92073.12182</v>
      </c>
      <c r="N640" s="61">
        <f>N623+N610</f>
        <v>163437.93999999997</v>
      </c>
      <c r="O640" s="61">
        <f t="shared" ref="O640:R640" si="2088">O623+O610</f>
        <v>0</v>
      </c>
      <c r="P640" s="61">
        <f t="shared" si="2088"/>
        <v>163437.93999999997</v>
      </c>
      <c r="Q640" s="61">
        <f t="shared" si="2088"/>
        <v>-3494.6934000000001</v>
      </c>
      <c r="R640" s="61">
        <f t="shared" si="2088"/>
        <v>159943.24659999998</v>
      </c>
    </row>
    <row r="641" spans="1:18" ht="15.75" x14ac:dyDescent="0.2">
      <c r="A641" s="131" t="s">
        <v>407</v>
      </c>
      <c r="B641" s="132"/>
      <c r="C641" s="133"/>
      <c r="D641" s="61">
        <f>D640+D608</f>
        <v>4784940.2999732438</v>
      </c>
      <c r="E641" s="61">
        <f t="shared" ref="E641:F641" si="2089">E640+E608</f>
        <v>223284.16597999999</v>
      </c>
      <c r="F641" s="61">
        <f t="shared" si="2089"/>
        <v>5008224.465953243</v>
      </c>
      <c r="G641" s="61">
        <f t="shared" ref="G641:H641" si="2090">G640+G608</f>
        <v>650932.75523000001</v>
      </c>
      <c r="H641" s="61">
        <f t="shared" si="2090"/>
        <v>5659157.2211832432</v>
      </c>
      <c r="I641" s="61">
        <f>I640+I608</f>
        <v>3584485.0216240548</v>
      </c>
      <c r="J641" s="61">
        <f t="shared" ref="J641" si="2091">J640+J608</f>
        <v>44949.7</v>
      </c>
      <c r="K641" s="61">
        <f t="shared" ref="K641:M641" si="2092">K640+K608</f>
        <v>3629434.7216240545</v>
      </c>
      <c r="L641" s="61">
        <f t="shared" si="2092"/>
        <v>0</v>
      </c>
      <c r="M641" s="61">
        <f t="shared" si="2092"/>
        <v>3629434.721624054</v>
      </c>
      <c r="N641" s="61">
        <f>N640+N608</f>
        <v>3537167.1593348649</v>
      </c>
      <c r="O641" s="61">
        <f t="shared" ref="O641" si="2093">O640+O608</f>
        <v>324.09999999999997</v>
      </c>
      <c r="P641" s="61">
        <f t="shared" ref="P641:R641" si="2094">P640+P608</f>
        <v>3537491.259334865</v>
      </c>
      <c r="Q641" s="61">
        <f t="shared" si="2094"/>
        <v>0</v>
      </c>
      <c r="R641" s="61">
        <f t="shared" si="2094"/>
        <v>3537491.259334865</v>
      </c>
    </row>
    <row r="642" spans="1:18" x14ac:dyDescent="0.2">
      <c r="D642" s="63"/>
      <c r="F642" s="63"/>
      <c r="G642" s="63"/>
      <c r="H642" s="63"/>
      <c r="I642" s="63"/>
      <c r="J642" s="63"/>
      <c r="K642" s="63"/>
      <c r="L642" s="63"/>
      <c r="M642" s="63"/>
      <c r="N642" s="63"/>
      <c r="O642" s="63"/>
      <c r="P642" s="63"/>
    </row>
    <row r="643" spans="1:18" hidden="1" x14ac:dyDescent="0.2">
      <c r="D643" s="63"/>
      <c r="E643" s="63"/>
      <c r="F643" s="63"/>
      <c r="G643" s="63"/>
      <c r="H643" s="63"/>
      <c r="I643" s="63"/>
      <c r="J643" s="63"/>
      <c r="K643" s="63"/>
      <c r="L643" s="63"/>
      <c r="M643" s="63"/>
      <c r="N643" s="63"/>
      <c r="O643" s="63"/>
      <c r="P643" s="63"/>
    </row>
    <row r="644" spans="1:18" hidden="1" x14ac:dyDescent="0.2">
      <c r="C644" s="62" t="s">
        <v>765</v>
      </c>
      <c r="E644" s="64">
        <f>E633+E504+E490+E460+E453+E433+E348+E332+E316</f>
        <v>83425.751029999985</v>
      </c>
      <c r="J644" s="64">
        <f>J633+J504+J490+J460+J453+J433+J348+J332+J316</f>
        <v>0</v>
      </c>
      <c r="O644" s="64">
        <f>O633+O504+O490+O460+O453+O433+O348+O332+O316</f>
        <v>0</v>
      </c>
    </row>
    <row r="645" spans="1:18" hidden="1" x14ac:dyDescent="0.2">
      <c r="C645" s="179" t="s">
        <v>766</v>
      </c>
      <c r="E645" s="63" t="e">
        <f>E641-#REF!</f>
        <v>#REF!</v>
      </c>
      <c r="J645" s="63" t="e">
        <f>J641-#REF!</f>
        <v>#REF!</v>
      </c>
      <c r="O645" s="63" t="e">
        <f>O641-#REF!</f>
        <v>#REF!</v>
      </c>
    </row>
    <row r="646" spans="1:18" hidden="1" x14ac:dyDescent="0.2">
      <c r="F646" s="63">
        <v>5008224.472863243</v>
      </c>
      <c r="H646" s="63">
        <v>5659157.2080932437</v>
      </c>
      <c r="I646" s="63"/>
      <c r="J646" s="63"/>
      <c r="K646" s="63"/>
      <c r="L646" s="63"/>
      <c r="M646" s="63">
        <v>3629434.7336240541</v>
      </c>
      <c r="N646" s="63"/>
      <c r="O646" s="63"/>
      <c r="P646" s="63"/>
      <c r="Q646" s="63"/>
      <c r="R646" s="63">
        <v>3537491.2593348646</v>
      </c>
    </row>
    <row r="650" spans="1:18" x14ac:dyDescent="0.2">
      <c r="H650" s="63"/>
    </row>
  </sheetData>
  <mergeCells count="4">
    <mergeCell ref="A1:B1"/>
    <mergeCell ref="A641:C641"/>
    <mergeCell ref="A6:R6"/>
    <mergeCell ref="A7:R7"/>
  </mergeCells>
  <pageMargins left="0.98425196850393704" right="0.39370078740157483" top="0.39370078740157483" bottom="0.39370078740157483" header="0.31496062992125984" footer="0.31496062992125984"/>
  <pageSetup paperSize="9" scale="56" fitToHeight="0" orientation="portrait" r:id="rId1"/>
  <headerFooter differentFirst="1">
    <oddHeader xml:space="preserve">&amp;C&amp;P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X1237"/>
  <sheetViews>
    <sheetView showGridLines="0" zoomScale="80" zoomScaleNormal="80" workbookViewId="0">
      <pane ySplit="11" topLeftCell="A56" activePane="bottomLeft" state="frozen"/>
      <selection activeCell="A94" sqref="A94"/>
      <selection pane="bottomLeft" activeCell="AA1239" sqref="AA1239"/>
    </sheetView>
  </sheetViews>
  <sheetFormatPr defaultRowHeight="12.75" outlineLevelRow="7" x14ac:dyDescent="0.2"/>
  <cols>
    <col min="1" max="1" width="10.85546875" style="186" customWidth="1"/>
    <col min="2" max="2" width="13.140625" style="186" customWidth="1"/>
    <col min="3" max="3" width="17.85546875" style="186" customWidth="1"/>
    <col min="4" max="4" width="10.28515625" style="186" customWidth="1"/>
    <col min="5" max="5" width="99.5703125" style="187" customWidth="1"/>
    <col min="6" max="9" width="18.140625" style="182" hidden="1" customWidth="1"/>
    <col min="10" max="10" width="21.28515625" style="182" hidden="1" customWidth="1"/>
    <col min="11" max="11" width="18.140625" style="182" hidden="1" customWidth="1"/>
    <col min="12" max="12" width="18.140625" style="182" customWidth="1"/>
    <col min="13" max="16" width="17.85546875" style="182" hidden="1" customWidth="1"/>
    <col min="17" max="17" width="17.85546875" style="182" customWidth="1"/>
    <col min="18" max="18" width="17.28515625" style="182" hidden="1" customWidth="1"/>
    <col min="19" max="20" width="17.85546875" style="182" hidden="1" customWidth="1"/>
    <col min="21" max="21" width="19.7109375" style="182" hidden="1" customWidth="1"/>
    <col min="22" max="22" width="20.28515625" style="182" customWidth="1"/>
    <col min="23" max="16384" width="9.140625" style="182"/>
  </cols>
  <sheetData>
    <row r="1" spans="1:24" s="66" customFormat="1" ht="15.75" customHeight="1" x14ac:dyDescent="0.2">
      <c r="A1" s="135"/>
      <c r="B1" s="135"/>
      <c r="C1" s="135"/>
      <c r="D1" s="135"/>
      <c r="E1" s="65"/>
      <c r="H1" s="9"/>
      <c r="I1" s="9"/>
      <c r="J1" s="9"/>
      <c r="L1" s="9"/>
      <c r="M1" s="9"/>
      <c r="N1" s="9"/>
      <c r="Q1" s="66" t="s">
        <v>840</v>
      </c>
      <c r="R1" s="181"/>
      <c r="T1" s="9"/>
    </row>
    <row r="2" spans="1:24" s="66" customFormat="1" ht="15.75" x14ac:dyDescent="0.2">
      <c r="A2" s="127"/>
      <c r="B2" s="127"/>
      <c r="C2" s="127"/>
      <c r="D2" s="127"/>
      <c r="E2" s="65"/>
      <c r="H2" s="125"/>
      <c r="I2" s="125"/>
      <c r="J2" s="125"/>
      <c r="L2" s="125"/>
      <c r="M2" s="125"/>
      <c r="N2" s="125"/>
      <c r="Q2" s="66" t="s">
        <v>455</v>
      </c>
      <c r="T2" s="125"/>
    </row>
    <row r="3" spans="1:24" s="66" customFormat="1" ht="15.75" x14ac:dyDescent="0.2">
      <c r="A3" s="127"/>
      <c r="B3" s="127"/>
      <c r="C3" s="127"/>
      <c r="D3" s="127"/>
      <c r="E3" s="65"/>
      <c r="H3" s="2"/>
      <c r="I3" s="2"/>
      <c r="J3" s="2"/>
      <c r="L3" s="2"/>
      <c r="M3" s="2"/>
      <c r="N3" s="2"/>
      <c r="Q3" s="66" t="s">
        <v>456</v>
      </c>
      <c r="T3" s="2"/>
    </row>
    <row r="4" spans="1:24" s="66" customFormat="1" ht="15.75" x14ac:dyDescent="0.2">
      <c r="A4" s="127"/>
      <c r="B4" s="127"/>
      <c r="C4" s="127"/>
      <c r="D4" s="127"/>
      <c r="E4" s="65"/>
      <c r="H4" s="2"/>
      <c r="I4" s="2"/>
      <c r="J4" s="2"/>
      <c r="L4" s="2"/>
      <c r="M4" s="2"/>
      <c r="N4" s="2"/>
      <c r="Q4" s="66" t="s">
        <v>789</v>
      </c>
      <c r="T4" s="2"/>
    </row>
    <row r="5" spans="1:24" s="66" customFormat="1" ht="15.75" x14ac:dyDescent="0.2">
      <c r="A5" s="127"/>
      <c r="B5" s="127"/>
      <c r="C5" s="127"/>
      <c r="D5" s="127"/>
      <c r="E5" s="65"/>
      <c r="M5" s="2"/>
      <c r="N5" s="2"/>
      <c r="O5" s="2"/>
      <c r="P5" s="2"/>
      <c r="Q5" s="2"/>
      <c r="S5" s="2"/>
      <c r="T5" s="2"/>
    </row>
    <row r="6" spans="1:24" s="66" customFormat="1" ht="15.75" customHeight="1" x14ac:dyDescent="0.2">
      <c r="A6" s="140" t="s">
        <v>657</v>
      </c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</row>
    <row r="7" spans="1:24" s="66" customFormat="1" ht="15.75" customHeight="1" x14ac:dyDescent="0.2">
      <c r="A7" s="140" t="s">
        <v>848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</row>
    <row r="8" spans="1:24" s="66" customFormat="1" ht="15.75" x14ac:dyDescent="0.2">
      <c r="A8" s="136"/>
      <c r="B8" s="136"/>
      <c r="C8" s="136"/>
      <c r="D8" s="136"/>
      <c r="E8" s="65"/>
      <c r="R8" s="67"/>
      <c r="T8" s="67"/>
      <c r="V8" s="67" t="s">
        <v>658</v>
      </c>
    </row>
    <row r="9" spans="1:24" s="66" customFormat="1" ht="30" customHeight="1" x14ac:dyDescent="0.2">
      <c r="A9" s="137" t="s">
        <v>461</v>
      </c>
      <c r="B9" s="138" t="s">
        <v>462</v>
      </c>
      <c r="C9" s="138"/>
      <c r="D9" s="138"/>
      <c r="E9" s="139" t="s">
        <v>402</v>
      </c>
      <c r="F9" s="141" t="s">
        <v>769</v>
      </c>
      <c r="G9" s="141" t="s">
        <v>754</v>
      </c>
      <c r="H9" s="141" t="s">
        <v>794</v>
      </c>
      <c r="I9" s="143" t="s">
        <v>793</v>
      </c>
      <c r="J9" s="143"/>
      <c r="K9" s="143"/>
      <c r="L9" s="141" t="s">
        <v>784</v>
      </c>
      <c r="M9" s="141" t="s">
        <v>768</v>
      </c>
      <c r="N9" s="141" t="s">
        <v>754</v>
      </c>
      <c r="O9" s="141" t="s">
        <v>795</v>
      </c>
      <c r="P9" s="141" t="s">
        <v>754</v>
      </c>
      <c r="Q9" s="141" t="s">
        <v>790</v>
      </c>
      <c r="R9" s="143" t="s">
        <v>767</v>
      </c>
      <c r="S9" s="141" t="s">
        <v>754</v>
      </c>
      <c r="T9" s="141" t="s">
        <v>796</v>
      </c>
      <c r="U9" s="141" t="s">
        <v>754</v>
      </c>
      <c r="V9" s="141" t="s">
        <v>791</v>
      </c>
    </row>
    <row r="10" spans="1:24" s="68" customFormat="1" ht="85.5" x14ac:dyDescent="0.2">
      <c r="A10" s="137"/>
      <c r="B10" s="128" t="s">
        <v>463</v>
      </c>
      <c r="C10" s="17" t="s">
        <v>445</v>
      </c>
      <c r="D10" s="17" t="s">
        <v>446</v>
      </c>
      <c r="E10" s="139"/>
      <c r="F10" s="142"/>
      <c r="G10" s="142"/>
      <c r="H10" s="142"/>
      <c r="I10" s="126" t="s">
        <v>792</v>
      </c>
      <c r="J10" s="126" t="s">
        <v>841</v>
      </c>
      <c r="K10" s="126" t="s">
        <v>832</v>
      </c>
      <c r="L10" s="142"/>
      <c r="M10" s="142"/>
      <c r="N10" s="142"/>
      <c r="O10" s="142"/>
      <c r="P10" s="142"/>
      <c r="Q10" s="142"/>
      <c r="R10" s="143"/>
      <c r="S10" s="142"/>
      <c r="T10" s="142"/>
      <c r="U10" s="142"/>
      <c r="V10" s="142"/>
    </row>
    <row r="11" spans="1:24" s="68" customFormat="1" ht="14.25" x14ac:dyDescent="0.2">
      <c r="A11" s="21" t="s">
        <v>403</v>
      </c>
      <c r="B11" s="21" t="s">
        <v>404</v>
      </c>
      <c r="C11" s="21" t="s">
        <v>464</v>
      </c>
      <c r="D11" s="21" t="s">
        <v>405</v>
      </c>
      <c r="E11" s="129">
        <v>5</v>
      </c>
      <c r="F11" s="21" t="s">
        <v>781</v>
      </c>
      <c r="G11" s="21" t="s">
        <v>782</v>
      </c>
      <c r="H11" s="21" t="s">
        <v>406</v>
      </c>
      <c r="I11" s="21"/>
      <c r="J11" s="21"/>
      <c r="K11" s="21"/>
      <c r="L11" s="21" t="s">
        <v>406</v>
      </c>
      <c r="M11" s="21" t="s">
        <v>785</v>
      </c>
      <c r="N11" s="21" t="s">
        <v>786</v>
      </c>
      <c r="O11" s="21" t="s">
        <v>745</v>
      </c>
      <c r="P11" s="21"/>
      <c r="Q11" s="21" t="s">
        <v>745</v>
      </c>
      <c r="R11" s="21" t="s">
        <v>787</v>
      </c>
      <c r="S11" s="21" t="s">
        <v>788</v>
      </c>
      <c r="T11" s="21" t="s">
        <v>746</v>
      </c>
      <c r="U11" s="21"/>
      <c r="V11" s="21" t="s">
        <v>746</v>
      </c>
    </row>
    <row r="12" spans="1:24" ht="31.5" hidden="1" x14ac:dyDescent="0.2">
      <c r="A12" s="32" t="s">
        <v>465</v>
      </c>
      <c r="B12" s="32"/>
      <c r="C12" s="32"/>
      <c r="D12" s="32"/>
      <c r="E12" s="33" t="s">
        <v>466</v>
      </c>
      <c r="F12" s="30">
        <f>F13+F27</f>
        <v>9253</v>
      </c>
      <c r="G12" s="30">
        <f t="shared" ref="G12:J12" si="0">G13+G27</f>
        <v>0</v>
      </c>
      <c r="H12" s="30">
        <f t="shared" si="0"/>
        <v>9253</v>
      </c>
      <c r="I12" s="30">
        <f t="shared" si="0"/>
        <v>0</v>
      </c>
      <c r="J12" s="30">
        <f t="shared" si="0"/>
        <v>0</v>
      </c>
      <c r="K12" s="30">
        <f t="shared" ref="K12:L12" si="1">K13+K27</f>
        <v>0</v>
      </c>
      <c r="L12" s="30">
        <f t="shared" si="1"/>
        <v>9253</v>
      </c>
      <c r="M12" s="30">
        <f t="shared" ref="M12:R12" si="2">M13+M27</f>
        <v>9590.6</v>
      </c>
      <c r="N12" s="30">
        <f t="shared" ref="N12" si="3">N13+N27</f>
        <v>0</v>
      </c>
      <c r="O12" s="30">
        <f t="shared" ref="O12:Q12" si="4">O13+O27</f>
        <v>9590.6</v>
      </c>
      <c r="P12" s="30">
        <f t="shared" si="4"/>
        <v>0</v>
      </c>
      <c r="Q12" s="30">
        <f t="shared" si="4"/>
        <v>9590.6</v>
      </c>
      <c r="R12" s="30">
        <f t="shared" si="2"/>
        <v>9941.7999999999993</v>
      </c>
      <c r="S12" s="30">
        <f t="shared" ref="S12" si="5">S13+S27</f>
        <v>0</v>
      </c>
      <c r="T12" s="30">
        <f t="shared" ref="T12:V12" si="6">T13+T27</f>
        <v>9941.7999999999993</v>
      </c>
      <c r="U12" s="30">
        <f t="shared" si="6"/>
        <v>0</v>
      </c>
      <c r="V12" s="30">
        <f t="shared" si="6"/>
        <v>9941.7999999999993</v>
      </c>
      <c r="X12" s="183"/>
    </row>
    <row r="13" spans="1:24" ht="15.75" hidden="1" x14ac:dyDescent="0.2">
      <c r="A13" s="32" t="s">
        <v>465</v>
      </c>
      <c r="B13" s="32" t="s">
        <v>467</v>
      </c>
      <c r="C13" s="32"/>
      <c r="D13" s="32"/>
      <c r="E13" s="69" t="s">
        <v>468</v>
      </c>
      <c r="F13" s="30">
        <f>F14+F23</f>
        <v>9183</v>
      </c>
      <c r="G13" s="30">
        <f t="shared" ref="G13:J13" si="7">G14+G23</f>
        <v>0</v>
      </c>
      <c r="H13" s="30">
        <f t="shared" si="7"/>
        <v>9183</v>
      </c>
      <c r="I13" s="30">
        <f t="shared" si="7"/>
        <v>0</v>
      </c>
      <c r="J13" s="30">
        <f t="shared" si="7"/>
        <v>0</v>
      </c>
      <c r="K13" s="30">
        <f t="shared" ref="K13:L13" si="8">K14+K23</f>
        <v>0</v>
      </c>
      <c r="L13" s="30">
        <f t="shared" si="8"/>
        <v>9183</v>
      </c>
      <c r="M13" s="30">
        <f t="shared" ref="M13:R13" si="9">M14+M23</f>
        <v>9520.6</v>
      </c>
      <c r="N13" s="30">
        <f t="shared" ref="N13" si="10">N14+N23</f>
        <v>0</v>
      </c>
      <c r="O13" s="30">
        <f t="shared" ref="O13:Q13" si="11">O14+O23</f>
        <v>9520.6</v>
      </c>
      <c r="P13" s="30">
        <f t="shared" si="11"/>
        <v>0</v>
      </c>
      <c r="Q13" s="30">
        <f t="shared" si="11"/>
        <v>9520.6</v>
      </c>
      <c r="R13" s="30">
        <f t="shared" si="9"/>
        <v>9871.7999999999993</v>
      </c>
      <c r="S13" s="30">
        <f t="shared" ref="S13" si="12">S14+S23</f>
        <v>0</v>
      </c>
      <c r="T13" s="30">
        <f t="shared" ref="T13:V13" si="13">T14+T23</f>
        <v>9871.7999999999993</v>
      </c>
      <c r="U13" s="30">
        <f t="shared" si="13"/>
        <v>0</v>
      </c>
      <c r="V13" s="30">
        <f t="shared" si="13"/>
        <v>9871.7999999999993</v>
      </c>
      <c r="X13" s="183"/>
    </row>
    <row r="14" spans="1:24" ht="31.5" hidden="1" outlineLevel="1" x14ac:dyDescent="0.2">
      <c r="A14" s="32" t="s">
        <v>465</v>
      </c>
      <c r="B14" s="32" t="s">
        <v>469</v>
      </c>
      <c r="C14" s="32"/>
      <c r="D14" s="32"/>
      <c r="E14" s="33" t="s">
        <v>470</v>
      </c>
      <c r="F14" s="30">
        <f t="shared" ref="F14:V14" si="14">F15</f>
        <v>9141</v>
      </c>
      <c r="G14" s="30">
        <f t="shared" si="14"/>
        <v>0</v>
      </c>
      <c r="H14" s="30">
        <f t="shared" si="14"/>
        <v>9141</v>
      </c>
      <c r="I14" s="30">
        <f t="shared" si="14"/>
        <v>0</v>
      </c>
      <c r="J14" s="30">
        <f t="shared" si="14"/>
        <v>0</v>
      </c>
      <c r="K14" s="30">
        <f t="shared" si="14"/>
        <v>0</v>
      </c>
      <c r="L14" s="30">
        <f t="shared" si="14"/>
        <v>9141</v>
      </c>
      <c r="M14" s="30">
        <f t="shared" si="14"/>
        <v>9478.6</v>
      </c>
      <c r="N14" s="30">
        <f t="shared" si="14"/>
        <v>0</v>
      </c>
      <c r="O14" s="30">
        <f t="shared" si="14"/>
        <v>9478.6</v>
      </c>
      <c r="P14" s="30">
        <f t="shared" si="14"/>
        <v>0</v>
      </c>
      <c r="Q14" s="30">
        <f t="shared" si="14"/>
        <v>9478.6</v>
      </c>
      <c r="R14" s="30">
        <f t="shared" si="14"/>
        <v>9829.7999999999993</v>
      </c>
      <c r="S14" s="30">
        <f t="shared" si="14"/>
        <v>0</v>
      </c>
      <c r="T14" s="30">
        <f t="shared" si="14"/>
        <v>9829.7999999999993</v>
      </c>
      <c r="U14" s="30">
        <f t="shared" si="14"/>
        <v>0</v>
      </c>
      <c r="V14" s="30">
        <f t="shared" si="14"/>
        <v>9829.7999999999993</v>
      </c>
      <c r="X14" s="183"/>
    </row>
    <row r="15" spans="1:24" ht="15.75" hidden="1" outlineLevel="2" x14ac:dyDescent="0.2">
      <c r="A15" s="32" t="s">
        <v>465</v>
      </c>
      <c r="B15" s="32" t="s">
        <v>469</v>
      </c>
      <c r="C15" s="32" t="s">
        <v>0</v>
      </c>
      <c r="D15" s="32"/>
      <c r="E15" s="33" t="s">
        <v>1</v>
      </c>
      <c r="F15" s="30">
        <f>F16+F18+F21</f>
        <v>9141</v>
      </c>
      <c r="G15" s="30">
        <f t="shared" ref="G15:J15" si="15">G16+G18+G21</f>
        <v>0</v>
      </c>
      <c r="H15" s="30">
        <f t="shared" si="15"/>
        <v>9141</v>
      </c>
      <c r="I15" s="30">
        <f t="shared" si="15"/>
        <v>0</v>
      </c>
      <c r="J15" s="30">
        <f t="shared" si="15"/>
        <v>0</v>
      </c>
      <c r="K15" s="30">
        <f t="shared" ref="K15:L15" si="16">K16+K18+K21</f>
        <v>0</v>
      </c>
      <c r="L15" s="30">
        <f t="shared" si="16"/>
        <v>9141</v>
      </c>
      <c r="M15" s="30">
        <f t="shared" ref="M15:R15" si="17">M16+M18+M21</f>
        <v>9478.6</v>
      </c>
      <c r="N15" s="30">
        <f t="shared" ref="N15" si="18">N16+N18+N21</f>
        <v>0</v>
      </c>
      <c r="O15" s="30">
        <f t="shared" ref="O15:Q15" si="19">O16+O18+O21</f>
        <v>9478.6</v>
      </c>
      <c r="P15" s="30">
        <f t="shared" si="19"/>
        <v>0</v>
      </c>
      <c r="Q15" s="30">
        <f t="shared" si="19"/>
        <v>9478.6</v>
      </c>
      <c r="R15" s="30">
        <f t="shared" si="17"/>
        <v>9829.7999999999993</v>
      </c>
      <c r="S15" s="30">
        <f t="shared" ref="S15" si="20">S16+S18+S21</f>
        <v>0</v>
      </c>
      <c r="T15" s="30">
        <f t="shared" ref="T15:V15" si="21">T16+T18+T21</f>
        <v>9829.7999999999993</v>
      </c>
      <c r="U15" s="30">
        <f t="shared" si="21"/>
        <v>0</v>
      </c>
      <c r="V15" s="30">
        <f t="shared" si="21"/>
        <v>9829.7999999999993</v>
      </c>
      <c r="X15" s="183"/>
    </row>
    <row r="16" spans="1:24" ht="15.75" hidden="1" outlineLevel="3" x14ac:dyDescent="0.2">
      <c r="A16" s="32" t="s">
        <v>465</v>
      </c>
      <c r="B16" s="32" t="s">
        <v>469</v>
      </c>
      <c r="C16" s="32" t="s">
        <v>2</v>
      </c>
      <c r="D16" s="32"/>
      <c r="E16" s="33" t="s">
        <v>3</v>
      </c>
      <c r="F16" s="30">
        <f t="shared" ref="F16:V16" si="22">F17</f>
        <v>2387.6</v>
      </c>
      <c r="G16" s="30">
        <f t="shared" si="22"/>
        <v>0</v>
      </c>
      <c r="H16" s="30">
        <f t="shared" si="22"/>
        <v>2387.6</v>
      </c>
      <c r="I16" s="30">
        <f t="shared" si="22"/>
        <v>0</v>
      </c>
      <c r="J16" s="30">
        <f t="shared" si="22"/>
        <v>0</v>
      </c>
      <c r="K16" s="30">
        <f t="shared" si="22"/>
        <v>0</v>
      </c>
      <c r="L16" s="30">
        <f t="shared" si="22"/>
        <v>2387.6</v>
      </c>
      <c r="M16" s="30">
        <f t="shared" si="22"/>
        <v>2483.1</v>
      </c>
      <c r="N16" s="30">
        <f t="shared" si="22"/>
        <v>0</v>
      </c>
      <c r="O16" s="30">
        <f t="shared" si="22"/>
        <v>2483.1</v>
      </c>
      <c r="P16" s="30">
        <f t="shared" si="22"/>
        <v>0</v>
      </c>
      <c r="Q16" s="30">
        <f t="shared" si="22"/>
        <v>2483.1</v>
      </c>
      <c r="R16" s="30">
        <f t="shared" si="22"/>
        <v>2582.4</v>
      </c>
      <c r="S16" s="30">
        <f t="shared" si="22"/>
        <v>0</v>
      </c>
      <c r="T16" s="30">
        <f t="shared" si="22"/>
        <v>2582.4</v>
      </c>
      <c r="U16" s="30">
        <f t="shared" si="22"/>
        <v>0</v>
      </c>
      <c r="V16" s="30">
        <f t="shared" si="22"/>
        <v>2582.4</v>
      </c>
      <c r="X16" s="183"/>
    </row>
    <row r="17" spans="1:24" ht="47.25" hidden="1" outlineLevel="7" x14ac:dyDescent="0.2">
      <c r="A17" s="34" t="s">
        <v>465</v>
      </c>
      <c r="B17" s="34" t="s">
        <v>469</v>
      </c>
      <c r="C17" s="34" t="s">
        <v>2</v>
      </c>
      <c r="D17" s="34" t="s">
        <v>4</v>
      </c>
      <c r="E17" s="35" t="s">
        <v>5</v>
      </c>
      <c r="F17" s="31">
        <v>2387.6</v>
      </c>
      <c r="G17" s="31"/>
      <c r="H17" s="31">
        <f>SUM(F17:G17)</f>
        <v>2387.6</v>
      </c>
      <c r="I17" s="31"/>
      <c r="J17" s="31"/>
      <c r="K17" s="31"/>
      <c r="L17" s="31">
        <f>SUM(H17:K17)</f>
        <v>2387.6</v>
      </c>
      <c r="M17" s="31">
        <v>2483.1</v>
      </c>
      <c r="N17" s="31"/>
      <c r="O17" s="31">
        <f>SUM(M17:N17)</f>
        <v>2483.1</v>
      </c>
      <c r="P17" s="31"/>
      <c r="Q17" s="31">
        <f>SUM(O17:P17)</f>
        <v>2483.1</v>
      </c>
      <c r="R17" s="31">
        <v>2582.4</v>
      </c>
      <c r="S17" s="31"/>
      <c r="T17" s="31">
        <f>SUM(R17:S17)</f>
        <v>2582.4</v>
      </c>
      <c r="U17" s="31"/>
      <c r="V17" s="31">
        <f>SUM(T17:U17)</f>
        <v>2582.4</v>
      </c>
      <c r="X17" s="183"/>
    </row>
    <row r="18" spans="1:24" ht="15.75" hidden="1" outlineLevel="3" x14ac:dyDescent="0.2">
      <c r="A18" s="32" t="s">
        <v>465</v>
      </c>
      <c r="B18" s="32" t="s">
        <v>469</v>
      </c>
      <c r="C18" s="32" t="s">
        <v>6</v>
      </c>
      <c r="D18" s="32"/>
      <c r="E18" s="33" t="s">
        <v>37</v>
      </c>
      <c r="F18" s="30">
        <f>F19+F20</f>
        <v>6728.4</v>
      </c>
      <c r="G18" s="30">
        <f t="shared" ref="G18:J18" si="23">G19+G20</f>
        <v>0</v>
      </c>
      <c r="H18" s="30">
        <f t="shared" si="23"/>
        <v>6728.4</v>
      </c>
      <c r="I18" s="30">
        <f t="shared" si="23"/>
        <v>0</v>
      </c>
      <c r="J18" s="30">
        <f t="shared" si="23"/>
        <v>0</v>
      </c>
      <c r="K18" s="30">
        <f t="shared" ref="K18:L18" si="24">K19+K20</f>
        <v>0</v>
      </c>
      <c r="L18" s="30">
        <f t="shared" si="24"/>
        <v>6728.4</v>
      </c>
      <c r="M18" s="30">
        <f t="shared" ref="M18:R18" si="25">M19+M20</f>
        <v>6970.5</v>
      </c>
      <c r="N18" s="30">
        <f t="shared" ref="N18" si="26">N19+N20</f>
        <v>0</v>
      </c>
      <c r="O18" s="30">
        <f t="shared" ref="O18:Q18" si="27">O19+O20</f>
        <v>6970.5</v>
      </c>
      <c r="P18" s="30">
        <f t="shared" si="27"/>
        <v>0</v>
      </c>
      <c r="Q18" s="30">
        <f t="shared" si="27"/>
        <v>6970.5</v>
      </c>
      <c r="R18" s="30">
        <f t="shared" si="25"/>
        <v>7222.4</v>
      </c>
      <c r="S18" s="30">
        <f t="shared" ref="S18" si="28">S19+S20</f>
        <v>0</v>
      </c>
      <c r="T18" s="30">
        <f t="shared" ref="T18:V18" si="29">T19+T20</f>
        <v>7222.4</v>
      </c>
      <c r="U18" s="30">
        <f t="shared" si="29"/>
        <v>0</v>
      </c>
      <c r="V18" s="30">
        <f t="shared" si="29"/>
        <v>7222.4</v>
      </c>
      <c r="X18" s="183"/>
    </row>
    <row r="19" spans="1:24" ht="47.25" hidden="1" outlineLevel="7" x14ac:dyDescent="0.2">
      <c r="A19" s="34" t="s">
        <v>465</v>
      </c>
      <c r="B19" s="34" t="s">
        <v>469</v>
      </c>
      <c r="C19" s="34" t="s">
        <v>6</v>
      </c>
      <c r="D19" s="34" t="s">
        <v>4</v>
      </c>
      <c r="E19" s="35" t="s">
        <v>5</v>
      </c>
      <c r="F19" s="31">
        <v>6054</v>
      </c>
      <c r="G19" s="31"/>
      <c r="H19" s="31">
        <f>SUM(F19:G19)</f>
        <v>6054</v>
      </c>
      <c r="I19" s="31"/>
      <c r="J19" s="31"/>
      <c r="K19" s="31"/>
      <c r="L19" s="31">
        <f>SUM(H19:K19)</f>
        <v>6054</v>
      </c>
      <c r="M19" s="31">
        <v>6296.1</v>
      </c>
      <c r="N19" s="31"/>
      <c r="O19" s="31">
        <f>SUM(M19:N19)</f>
        <v>6296.1</v>
      </c>
      <c r="P19" s="31"/>
      <c r="Q19" s="31">
        <f>SUM(O19:P19)</f>
        <v>6296.1</v>
      </c>
      <c r="R19" s="31">
        <v>6548</v>
      </c>
      <c r="S19" s="31"/>
      <c r="T19" s="31">
        <f>SUM(R19:S19)</f>
        <v>6548</v>
      </c>
      <c r="U19" s="31"/>
      <c r="V19" s="31">
        <f>SUM(T19:U19)</f>
        <v>6548</v>
      </c>
      <c r="X19" s="183"/>
    </row>
    <row r="20" spans="1:24" ht="15.75" hidden="1" outlineLevel="7" x14ac:dyDescent="0.2">
      <c r="A20" s="34" t="s">
        <v>465</v>
      </c>
      <c r="B20" s="34" t="s">
        <v>469</v>
      </c>
      <c r="C20" s="34" t="s">
        <v>6</v>
      </c>
      <c r="D20" s="34" t="s">
        <v>7</v>
      </c>
      <c r="E20" s="35" t="s">
        <v>8</v>
      </c>
      <c r="F20" s="31">
        <v>674.4</v>
      </c>
      <c r="G20" s="31"/>
      <c r="H20" s="31">
        <f>SUM(F20:G20)</f>
        <v>674.4</v>
      </c>
      <c r="I20" s="31"/>
      <c r="J20" s="31"/>
      <c r="K20" s="31"/>
      <c r="L20" s="31">
        <f>SUM(H20:K20)</f>
        <v>674.4</v>
      </c>
      <c r="M20" s="31">
        <v>674.4</v>
      </c>
      <c r="N20" s="31"/>
      <c r="O20" s="31">
        <f>SUM(M20:N20)</f>
        <v>674.4</v>
      </c>
      <c r="P20" s="31"/>
      <c r="Q20" s="31">
        <f>SUM(O20:P20)</f>
        <v>674.4</v>
      </c>
      <c r="R20" s="31">
        <v>674.4</v>
      </c>
      <c r="S20" s="31"/>
      <c r="T20" s="31">
        <f>SUM(R20:S20)</f>
        <v>674.4</v>
      </c>
      <c r="U20" s="31"/>
      <c r="V20" s="31">
        <f>SUM(T20:U20)</f>
        <v>674.4</v>
      </c>
      <c r="X20" s="183"/>
    </row>
    <row r="21" spans="1:24" ht="15.75" hidden="1" outlineLevel="3" x14ac:dyDescent="0.2">
      <c r="A21" s="32" t="s">
        <v>465</v>
      </c>
      <c r="B21" s="32" t="s">
        <v>469</v>
      </c>
      <c r="C21" s="32" t="s">
        <v>9</v>
      </c>
      <c r="D21" s="32"/>
      <c r="E21" s="33" t="s">
        <v>10</v>
      </c>
      <c r="F21" s="30">
        <f t="shared" ref="F21:V21" si="30">F22</f>
        <v>25</v>
      </c>
      <c r="G21" s="30">
        <f t="shared" si="30"/>
        <v>0</v>
      </c>
      <c r="H21" s="30">
        <f t="shared" si="30"/>
        <v>25</v>
      </c>
      <c r="I21" s="30">
        <f t="shared" si="30"/>
        <v>0</v>
      </c>
      <c r="J21" s="30">
        <f t="shared" si="30"/>
        <v>0</v>
      </c>
      <c r="K21" s="30">
        <f t="shared" si="30"/>
        <v>0</v>
      </c>
      <c r="L21" s="30">
        <f t="shared" si="30"/>
        <v>25</v>
      </c>
      <c r="M21" s="30">
        <f t="shared" si="30"/>
        <v>25</v>
      </c>
      <c r="N21" s="30">
        <f t="shared" si="30"/>
        <v>0</v>
      </c>
      <c r="O21" s="30">
        <f t="shared" si="30"/>
        <v>25</v>
      </c>
      <c r="P21" s="30">
        <f t="shared" si="30"/>
        <v>0</v>
      </c>
      <c r="Q21" s="30">
        <f t="shared" si="30"/>
        <v>25</v>
      </c>
      <c r="R21" s="30">
        <f t="shared" si="30"/>
        <v>25</v>
      </c>
      <c r="S21" s="30">
        <f t="shared" si="30"/>
        <v>0</v>
      </c>
      <c r="T21" s="30">
        <f t="shared" si="30"/>
        <v>25</v>
      </c>
      <c r="U21" s="30">
        <f t="shared" si="30"/>
        <v>0</v>
      </c>
      <c r="V21" s="30">
        <f t="shared" si="30"/>
        <v>25</v>
      </c>
      <c r="X21" s="183"/>
    </row>
    <row r="22" spans="1:24" ht="15.75" hidden="1" outlineLevel="7" x14ac:dyDescent="0.2">
      <c r="A22" s="34" t="s">
        <v>465</v>
      </c>
      <c r="B22" s="34" t="s">
        <v>469</v>
      </c>
      <c r="C22" s="34" t="s">
        <v>9</v>
      </c>
      <c r="D22" s="34" t="s">
        <v>7</v>
      </c>
      <c r="E22" s="35" t="s">
        <v>8</v>
      </c>
      <c r="F22" s="31">
        <v>25</v>
      </c>
      <c r="G22" s="31"/>
      <c r="H22" s="31">
        <f>SUM(F22:G22)</f>
        <v>25</v>
      </c>
      <c r="I22" s="31"/>
      <c r="J22" s="31"/>
      <c r="K22" s="31"/>
      <c r="L22" s="31">
        <f>SUM(H22:K22)</f>
        <v>25</v>
      </c>
      <c r="M22" s="31">
        <v>25</v>
      </c>
      <c r="N22" s="31"/>
      <c r="O22" s="31">
        <f>SUM(M22:N22)</f>
        <v>25</v>
      </c>
      <c r="P22" s="31"/>
      <c r="Q22" s="31">
        <f>SUM(O22:P22)</f>
        <v>25</v>
      </c>
      <c r="R22" s="31">
        <v>25</v>
      </c>
      <c r="S22" s="31"/>
      <c r="T22" s="31">
        <f>SUM(R22:S22)</f>
        <v>25</v>
      </c>
      <c r="U22" s="31"/>
      <c r="V22" s="31">
        <f>SUM(T22:U22)</f>
        <v>25</v>
      </c>
      <c r="X22" s="183"/>
    </row>
    <row r="23" spans="1:24" ht="15.75" hidden="1" outlineLevel="1" x14ac:dyDescent="0.2">
      <c r="A23" s="32" t="s">
        <v>465</v>
      </c>
      <c r="B23" s="32" t="s">
        <v>471</v>
      </c>
      <c r="C23" s="32"/>
      <c r="D23" s="32"/>
      <c r="E23" s="33" t="s">
        <v>472</v>
      </c>
      <c r="F23" s="30">
        <f t="shared" ref="F23:V25" si="31">F24</f>
        <v>42</v>
      </c>
      <c r="G23" s="30">
        <f t="shared" si="31"/>
        <v>0</v>
      </c>
      <c r="H23" s="30">
        <f t="shared" si="31"/>
        <v>42</v>
      </c>
      <c r="I23" s="30">
        <f t="shared" si="31"/>
        <v>0</v>
      </c>
      <c r="J23" s="30">
        <f t="shared" si="31"/>
        <v>0</v>
      </c>
      <c r="K23" s="30">
        <f t="shared" si="31"/>
        <v>0</v>
      </c>
      <c r="L23" s="30">
        <f t="shared" si="31"/>
        <v>42</v>
      </c>
      <c r="M23" s="30">
        <f t="shared" ref="M23:M25" si="32">M24</f>
        <v>42</v>
      </c>
      <c r="N23" s="30">
        <f t="shared" si="31"/>
        <v>0</v>
      </c>
      <c r="O23" s="30">
        <f t="shared" si="31"/>
        <v>42</v>
      </c>
      <c r="P23" s="30">
        <f t="shared" si="31"/>
        <v>0</v>
      </c>
      <c r="Q23" s="30">
        <f t="shared" si="31"/>
        <v>42</v>
      </c>
      <c r="R23" s="30">
        <f t="shared" ref="R23:R25" si="33">R24</f>
        <v>42</v>
      </c>
      <c r="S23" s="30">
        <f t="shared" si="31"/>
        <v>0</v>
      </c>
      <c r="T23" s="30">
        <f t="shared" si="31"/>
        <v>42</v>
      </c>
      <c r="U23" s="30">
        <f t="shared" si="31"/>
        <v>0</v>
      </c>
      <c r="V23" s="30">
        <f t="shared" si="31"/>
        <v>42</v>
      </c>
      <c r="X23" s="183"/>
    </row>
    <row r="24" spans="1:24" ht="31.5" hidden="1" outlineLevel="2" x14ac:dyDescent="0.2">
      <c r="A24" s="32" t="s">
        <v>465</v>
      </c>
      <c r="B24" s="32" t="s">
        <v>471</v>
      </c>
      <c r="C24" s="32" t="s">
        <v>11</v>
      </c>
      <c r="D24" s="32"/>
      <c r="E24" s="33" t="s">
        <v>12</v>
      </c>
      <c r="F24" s="30">
        <f t="shared" si="31"/>
        <v>42</v>
      </c>
      <c r="G24" s="30">
        <f t="shared" si="31"/>
        <v>0</v>
      </c>
      <c r="H24" s="30">
        <f t="shared" si="31"/>
        <v>42</v>
      </c>
      <c r="I24" s="30">
        <f t="shared" si="31"/>
        <v>0</v>
      </c>
      <c r="J24" s="30">
        <f t="shared" si="31"/>
        <v>0</v>
      </c>
      <c r="K24" s="30">
        <f t="shared" si="31"/>
        <v>0</v>
      </c>
      <c r="L24" s="30">
        <f t="shared" si="31"/>
        <v>42</v>
      </c>
      <c r="M24" s="30">
        <f t="shared" si="32"/>
        <v>42</v>
      </c>
      <c r="N24" s="30">
        <f t="shared" si="31"/>
        <v>0</v>
      </c>
      <c r="O24" s="30">
        <f t="shared" si="31"/>
        <v>42</v>
      </c>
      <c r="P24" s="30">
        <f t="shared" si="31"/>
        <v>0</v>
      </c>
      <c r="Q24" s="30">
        <f t="shared" si="31"/>
        <v>42</v>
      </c>
      <c r="R24" s="30">
        <f t="shared" si="33"/>
        <v>42</v>
      </c>
      <c r="S24" s="30">
        <f t="shared" si="31"/>
        <v>0</v>
      </c>
      <c r="T24" s="30">
        <f t="shared" si="31"/>
        <v>42</v>
      </c>
      <c r="U24" s="30">
        <f t="shared" si="31"/>
        <v>0</v>
      </c>
      <c r="V24" s="30">
        <f t="shared" si="31"/>
        <v>42</v>
      </c>
      <c r="X24" s="183"/>
    </row>
    <row r="25" spans="1:24" ht="31.5" hidden="1" outlineLevel="3" x14ac:dyDescent="0.2">
      <c r="A25" s="32" t="s">
        <v>465</v>
      </c>
      <c r="B25" s="32" t="s">
        <v>471</v>
      </c>
      <c r="C25" s="32" t="s">
        <v>13</v>
      </c>
      <c r="D25" s="32"/>
      <c r="E25" s="33" t="s">
        <v>14</v>
      </c>
      <c r="F25" s="30">
        <f t="shared" si="31"/>
        <v>42</v>
      </c>
      <c r="G25" s="30">
        <f t="shared" si="31"/>
        <v>0</v>
      </c>
      <c r="H25" s="30">
        <f t="shared" si="31"/>
        <v>42</v>
      </c>
      <c r="I25" s="30">
        <f t="shared" si="31"/>
        <v>0</v>
      </c>
      <c r="J25" s="30">
        <f t="shared" si="31"/>
        <v>0</v>
      </c>
      <c r="K25" s="30">
        <f t="shared" si="31"/>
        <v>0</v>
      </c>
      <c r="L25" s="30">
        <f t="shared" si="31"/>
        <v>42</v>
      </c>
      <c r="M25" s="30">
        <f t="shared" si="32"/>
        <v>42</v>
      </c>
      <c r="N25" s="30">
        <f t="shared" si="31"/>
        <v>0</v>
      </c>
      <c r="O25" s="30">
        <f t="shared" si="31"/>
        <v>42</v>
      </c>
      <c r="P25" s="30">
        <f t="shared" si="31"/>
        <v>0</v>
      </c>
      <c r="Q25" s="30">
        <f t="shared" si="31"/>
        <v>42</v>
      </c>
      <c r="R25" s="30">
        <f t="shared" si="33"/>
        <v>42</v>
      </c>
      <c r="S25" s="30">
        <f t="shared" si="31"/>
        <v>0</v>
      </c>
      <c r="T25" s="30">
        <f t="shared" si="31"/>
        <v>42</v>
      </c>
      <c r="U25" s="30">
        <f t="shared" si="31"/>
        <v>0</v>
      </c>
      <c r="V25" s="30">
        <f t="shared" si="31"/>
        <v>42</v>
      </c>
      <c r="X25" s="183"/>
    </row>
    <row r="26" spans="1:24" ht="15.75" hidden="1" outlineLevel="7" x14ac:dyDescent="0.2">
      <c r="A26" s="34" t="s">
        <v>465</v>
      </c>
      <c r="B26" s="34" t="s">
        <v>471</v>
      </c>
      <c r="C26" s="34" t="s">
        <v>13</v>
      </c>
      <c r="D26" s="34" t="s">
        <v>7</v>
      </c>
      <c r="E26" s="35" t="s">
        <v>8</v>
      </c>
      <c r="F26" s="31">
        <v>42</v>
      </c>
      <c r="G26" s="31"/>
      <c r="H26" s="31">
        <f>SUM(F26:G26)</f>
        <v>42</v>
      </c>
      <c r="I26" s="31"/>
      <c r="J26" s="31"/>
      <c r="K26" s="31"/>
      <c r="L26" s="31">
        <f>SUM(H26:K26)</f>
        <v>42</v>
      </c>
      <c r="M26" s="31">
        <v>42</v>
      </c>
      <c r="N26" s="31"/>
      <c r="O26" s="31">
        <f>SUM(M26:N26)</f>
        <v>42</v>
      </c>
      <c r="P26" s="31"/>
      <c r="Q26" s="31">
        <f>SUM(O26:P26)</f>
        <v>42</v>
      </c>
      <c r="R26" s="31">
        <v>42</v>
      </c>
      <c r="S26" s="31"/>
      <c r="T26" s="31">
        <f>SUM(R26:S26)</f>
        <v>42</v>
      </c>
      <c r="U26" s="31"/>
      <c r="V26" s="31">
        <f>SUM(T26:U26)</f>
        <v>42</v>
      </c>
      <c r="X26" s="183"/>
    </row>
    <row r="27" spans="1:24" ht="15.75" hidden="1" outlineLevel="7" x14ac:dyDescent="0.2">
      <c r="A27" s="32" t="s">
        <v>465</v>
      </c>
      <c r="B27" s="32" t="s">
        <v>473</v>
      </c>
      <c r="C27" s="34"/>
      <c r="D27" s="34"/>
      <c r="E27" s="69" t="s">
        <v>474</v>
      </c>
      <c r="F27" s="30">
        <f t="shared" ref="F27:V30" si="34">F28</f>
        <v>70</v>
      </c>
      <c r="G27" s="30">
        <f t="shared" si="34"/>
        <v>0</v>
      </c>
      <c r="H27" s="30">
        <f t="shared" si="34"/>
        <v>70</v>
      </c>
      <c r="I27" s="30">
        <f t="shared" si="34"/>
        <v>0</v>
      </c>
      <c r="J27" s="30">
        <f t="shared" si="34"/>
        <v>0</v>
      </c>
      <c r="K27" s="30">
        <f t="shared" si="34"/>
        <v>0</v>
      </c>
      <c r="L27" s="30">
        <f t="shared" si="34"/>
        <v>70</v>
      </c>
      <c r="M27" s="30">
        <f t="shared" ref="M27:M30" si="35">M28</f>
        <v>70</v>
      </c>
      <c r="N27" s="30">
        <f t="shared" si="34"/>
        <v>0</v>
      </c>
      <c r="O27" s="30">
        <f t="shared" si="34"/>
        <v>70</v>
      </c>
      <c r="P27" s="30">
        <f t="shared" si="34"/>
        <v>0</v>
      </c>
      <c r="Q27" s="30">
        <f t="shared" si="34"/>
        <v>70</v>
      </c>
      <c r="R27" s="30">
        <f t="shared" ref="R27:R30" si="36">R28</f>
        <v>70</v>
      </c>
      <c r="S27" s="30">
        <f t="shared" si="34"/>
        <v>0</v>
      </c>
      <c r="T27" s="30">
        <f t="shared" si="34"/>
        <v>70</v>
      </c>
      <c r="U27" s="30">
        <f t="shared" si="34"/>
        <v>0</v>
      </c>
      <c r="V27" s="30">
        <f t="shared" si="34"/>
        <v>70</v>
      </c>
      <c r="X27" s="183"/>
    </row>
    <row r="28" spans="1:24" ht="15.75" hidden="1" outlineLevel="1" x14ac:dyDescent="0.2">
      <c r="A28" s="32" t="s">
        <v>465</v>
      </c>
      <c r="B28" s="32" t="s">
        <v>475</v>
      </c>
      <c r="C28" s="32"/>
      <c r="D28" s="32"/>
      <c r="E28" s="33" t="s">
        <v>476</v>
      </c>
      <c r="F28" s="30">
        <f t="shared" si="34"/>
        <v>70</v>
      </c>
      <c r="G28" s="30">
        <f t="shared" si="34"/>
        <v>0</v>
      </c>
      <c r="H28" s="30">
        <f t="shared" si="34"/>
        <v>70</v>
      </c>
      <c r="I28" s="30">
        <f t="shared" si="34"/>
        <v>0</v>
      </c>
      <c r="J28" s="30">
        <f t="shared" si="34"/>
        <v>0</v>
      </c>
      <c r="K28" s="30">
        <f t="shared" si="34"/>
        <v>0</v>
      </c>
      <c r="L28" s="30">
        <f t="shared" si="34"/>
        <v>70</v>
      </c>
      <c r="M28" s="30">
        <f t="shared" si="35"/>
        <v>70</v>
      </c>
      <c r="N28" s="30">
        <f t="shared" si="34"/>
        <v>0</v>
      </c>
      <c r="O28" s="30">
        <f t="shared" si="34"/>
        <v>70</v>
      </c>
      <c r="P28" s="30">
        <f t="shared" si="34"/>
        <v>0</v>
      </c>
      <c r="Q28" s="30">
        <f t="shared" si="34"/>
        <v>70</v>
      </c>
      <c r="R28" s="30">
        <f t="shared" si="36"/>
        <v>70</v>
      </c>
      <c r="S28" s="30">
        <f t="shared" si="34"/>
        <v>0</v>
      </c>
      <c r="T28" s="30">
        <f t="shared" si="34"/>
        <v>70</v>
      </c>
      <c r="U28" s="30">
        <f t="shared" si="34"/>
        <v>0</v>
      </c>
      <c r="V28" s="30">
        <f t="shared" si="34"/>
        <v>70</v>
      </c>
      <c r="X28" s="183"/>
    </row>
    <row r="29" spans="1:24" ht="15.75" hidden="1" outlineLevel="2" x14ac:dyDescent="0.2">
      <c r="A29" s="32" t="s">
        <v>465</v>
      </c>
      <c r="B29" s="32" t="s">
        <v>475</v>
      </c>
      <c r="C29" s="32" t="s">
        <v>0</v>
      </c>
      <c r="D29" s="32"/>
      <c r="E29" s="33" t="s">
        <v>1</v>
      </c>
      <c r="F29" s="30">
        <f t="shared" si="34"/>
        <v>70</v>
      </c>
      <c r="G29" s="30">
        <f t="shared" si="34"/>
        <v>0</v>
      </c>
      <c r="H29" s="30">
        <f t="shared" si="34"/>
        <v>70</v>
      </c>
      <c r="I29" s="30">
        <f t="shared" si="34"/>
        <v>0</v>
      </c>
      <c r="J29" s="30">
        <f t="shared" si="34"/>
        <v>0</v>
      </c>
      <c r="K29" s="30">
        <f t="shared" si="34"/>
        <v>0</v>
      </c>
      <c r="L29" s="30">
        <f t="shared" si="34"/>
        <v>70</v>
      </c>
      <c r="M29" s="30">
        <f t="shared" si="35"/>
        <v>70</v>
      </c>
      <c r="N29" s="30">
        <f t="shared" si="34"/>
        <v>0</v>
      </c>
      <c r="O29" s="30">
        <f t="shared" si="34"/>
        <v>70</v>
      </c>
      <c r="P29" s="30">
        <f t="shared" si="34"/>
        <v>0</v>
      </c>
      <c r="Q29" s="30">
        <f t="shared" si="34"/>
        <v>70</v>
      </c>
      <c r="R29" s="30">
        <f t="shared" si="36"/>
        <v>70</v>
      </c>
      <c r="S29" s="30">
        <f t="shared" si="34"/>
        <v>0</v>
      </c>
      <c r="T29" s="30">
        <f t="shared" si="34"/>
        <v>70</v>
      </c>
      <c r="U29" s="30">
        <f t="shared" si="34"/>
        <v>0</v>
      </c>
      <c r="V29" s="30">
        <f t="shared" si="34"/>
        <v>70</v>
      </c>
      <c r="X29" s="183"/>
    </row>
    <row r="30" spans="1:24" ht="15.75" hidden="1" outlineLevel="3" x14ac:dyDescent="0.2">
      <c r="A30" s="32" t="s">
        <v>465</v>
      </c>
      <c r="B30" s="32" t="s">
        <v>475</v>
      </c>
      <c r="C30" s="32" t="s">
        <v>6</v>
      </c>
      <c r="D30" s="32"/>
      <c r="E30" s="33" t="s">
        <v>37</v>
      </c>
      <c r="F30" s="30">
        <f t="shared" si="34"/>
        <v>70</v>
      </c>
      <c r="G30" s="30">
        <f t="shared" si="34"/>
        <v>0</v>
      </c>
      <c r="H30" s="30">
        <f t="shared" si="34"/>
        <v>70</v>
      </c>
      <c r="I30" s="30">
        <f t="shared" si="34"/>
        <v>0</v>
      </c>
      <c r="J30" s="30">
        <f t="shared" si="34"/>
        <v>0</v>
      </c>
      <c r="K30" s="30">
        <f t="shared" si="34"/>
        <v>0</v>
      </c>
      <c r="L30" s="30">
        <f t="shared" si="34"/>
        <v>70</v>
      </c>
      <c r="M30" s="30">
        <f t="shared" si="35"/>
        <v>70</v>
      </c>
      <c r="N30" s="30">
        <f t="shared" si="34"/>
        <v>0</v>
      </c>
      <c r="O30" s="30">
        <f t="shared" si="34"/>
        <v>70</v>
      </c>
      <c r="P30" s="30">
        <f t="shared" si="34"/>
        <v>0</v>
      </c>
      <c r="Q30" s="30">
        <f t="shared" si="34"/>
        <v>70</v>
      </c>
      <c r="R30" s="30">
        <f t="shared" si="36"/>
        <v>70</v>
      </c>
      <c r="S30" s="30">
        <f t="shared" si="34"/>
        <v>0</v>
      </c>
      <c r="T30" s="30">
        <f t="shared" si="34"/>
        <v>70</v>
      </c>
      <c r="U30" s="30">
        <f t="shared" si="34"/>
        <v>0</v>
      </c>
      <c r="V30" s="30">
        <f t="shared" si="34"/>
        <v>70</v>
      </c>
      <c r="X30" s="183"/>
    </row>
    <row r="31" spans="1:24" ht="15.75" hidden="1" outlineLevel="7" x14ac:dyDescent="0.2">
      <c r="A31" s="34" t="s">
        <v>465</v>
      </c>
      <c r="B31" s="34" t="s">
        <v>475</v>
      </c>
      <c r="C31" s="34" t="s">
        <v>6</v>
      </c>
      <c r="D31" s="34" t="s">
        <v>7</v>
      </c>
      <c r="E31" s="35" t="s">
        <v>8</v>
      </c>
      <c r="F31" s="31">
        <v>70</v>
      </c>
      <c r="G31" s="31"/>
      <c r="H31" s="31">
        <f>SUM(F31:G31)</f>
        <v>70</v>
      </c>
      <c r="I31" s="31"/>
      <c r="J31" s="31"/>
      <c r="K31" s="31"/>
      <c r="L31" s="31">
        <f>SUM(H31:K31)</f>
        <v>70</v>
      </c>
      <c r="M31" s="31">
        <v>70</v>
      </c>
      <c r="N31" s="31"/>
      <c r="O31" s="31">
        <f>SUM(M31:N31)</f>
        <v>70</v>
      </c>
      <c r="P31" s="31"/>
      <c r="Q31" s="31">
        <f>SUM(O31:P31)</f>
        <v>70</v>
      </c>
      <c r="R31" s="31">
        <v>70</v>
      </c>
      <c r="S31" s="31"/>
      <c r="T31" s="31">
        <f>SUM(R31:S31)</f>
        <v>70</v>
      </c>
      <c r="U31" s="31"/>
      <c r="V31" s="31">
        <f>SUM(T31:U31)</f>
        <v>70</v>
      </c>
      <c r="X31" s="183"/>
    </row>
    <row r="32" spans="1:24" ht="15.75" hidden="1" outlineLevel="7" x14ac:dyDescent="0.2">
      <c r="A32" s="34"/>
      <c r="B32" s="34"/>
      <c r="C32" s="34"/>
      <c r="D32" s="34"/>
      <c r="E32" s="35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X32" s="183"/>
    </row>
    <row r="33" spans="1:24" ht="15.75" hidden="1" x14ac:dyDescent="0.2">
      <c r="A33" s="32" t="s">
        <v>477</v>
      </c>
      <c r="B33" s="32"/>
      <c r="C33" s="32"/>
      <c r="D33" s="32"/>
      <c r="E33" s="33" t="s">
        <v>478</v>
      </c>
      <c r="F33" s="30">
        <f>F34+F48</f>
        <v>11138.9</v>
      </c>
      <c r="G33" s="30">
        <f t="shared" ref="G33:J33" si="37">G34+G48</f>
        <v>0</v>
      </c>
      <c r="H33" s="30">
        <f t="shared" si="37"/>
        <v>11138.9</v>
      </c>
      <c r="I33" s="30">
        <f t="shared" si="37"/>
        <v>0</v>
      </c>
      <c r="J33" s="30">
        <f t="shared" si="37"/>
        <v>0</v>
      </c>
      <c r="K33" s="30">
        <f t="shared" ref="K33:L33" si="38">K34+K48</f>
        <v>0</v>
      </c>
      <c r="L33" s="30">
        <f t="shared" si="38"/>
        <v>11138.9</v>
      </c>
      <c r="M33" s="30">
        <f>M34+M48</f>
        <v>11267.800000000001</v>
      </c>
      <c r="N33" s="30">
        <f t="shared" ref="N33" si="39">N34+N48</f>
        <v>0</v>
      </c>
      <c r="O33" s="30">
        <f t="shared" ref="O33:Q33" si="40">O34+O48</f>
        <v>11267.800000000001</v>
      </c>
      <c r="P33" s="30">
        <f t="shared" si="40"/>
        <v>0</v>
      </c>
      <c r="Q33" s="30">
        <f t="shared" si="40"/>
        <v>11267.800000000001</v>
      </c>
      <c r="R33" s="30">
        <f>R34+R48</f>
        <v>11427.1</v>
      </c>
      <c r="S33" s="30">
        <f t="shared" ref="S33" si="41">S34+S48</f>
        <v>0</v>
      </c>
      <c r="T33" s="30">
        <f t="shared" ref="T33:V33" si="42">T34+T48</f>
        <v>11427.1</v>
      </c>
      <c r="U33" s="30">
        <f t="shared" si="42"/>
        <v>0</v>
      </c>
      <c r="V33" s="30">
        <f t="shared" si="42"/>
        <v>11427.1</v>
      </c>
      <c r="X33" s="183"/>
    </row>
    <row r="34" spans="1:24" ht="15.75" hidden="1" x14ac:dyDescent="0.2">
      <c r="A34" s="32" t="s">
        <v>477</v>
      </c>
      <c r="B34" s="32" t="s">
        <v>467</v>
      </c>
      <c r="C34" s="32"/>
      <c r="D34" s="32"/>
      <c r="E34" s="69" t="s">
        <v>468</v>
      </c>
      <c r="F34" s="30">
        <f>F35+F44</f>
        <v>11090.9</v>
      </c>
      <c r="G34" s="30">
        <f t="shared" ref="G34:J34" si="43">G35+G44</f>
        <v>0</v>
      </c>
      <c r="H34" s="30">
        <f t="shared" si="43"/>
        <v>11090.9</v>
      </c>
      <c r="I34" s="30">
        <f t="shared" si="43"/>
        <v>0</v>
      </c>
      <c r="J34" s="30">
        <f t="shared" si="43"/>
        <v>0</v>
      </c>
      <c r="K34" s="30">
        <f t="shared" ref="K34:L34" si="44">K35+K44</f>
        <v>0</v>
      </c>
      <c r="L34" s="30">
        <f t="shared" si="44"/>
        <v>11090.9</v>
      </c>
      <c r="M34" s="30">
        <f>M35+M44</f>
        <v>11247.800000000001</v>
      </c>
      <c r="N34" s="30">
        <f t="shared" ref="N34" si="45">N35+N44</f>
        <v>0</v>
      </c>
      <c r="O34" s="30">
        <f t="shared" ref="O34:Q34" si="46">O35+O44</f>
        <v>11247.800000000001</v>
      </c>
      <c r="P34" s="30">
        <f t="shared" si="46"/>
        <v>0</v>
      </c>
      <c r="Q34" s="30">
        <f t="shared" si="46"/>
        <v>11247.800000000001</v>
      </c>
      <c r="R34" s="30">
        <f>R35+R44</f>
        <v>11407.1</v>
      </c>
      <c r="S34" s="30">
        <f t="shared" ref="S34" si="47">S35+S44</f>
        <v>0</v>
      </c>
      <c r="T34" s="30">
        <f t="shared" ref="T34:V34" si="48">T35+T44</f>
        <v>11407.1</v>
      </c>
      <c r="U34" s="30">
        <f t="shared" si="48"/>
        <v>0</v>
      </c>
      <c r="V34" s="30">
        <f t="shared" si="48"/>
        <v>11407.1</v>
      </c>
      <c r="X34" s="183"/>
    </row>
    <row r="35" spans="1:24" ht="31.5" hidden="1" outlineLevel="1" x14ac:dyDescent="0.2">
      <c r="A35" s="32" t="s">
        <v>477</v>
      </c>
      <c r="B35" s="32" t="s">
        <v>479</v>
      </c>
      <c r="C35" s="32"/>
      <c r="D35" s="32"/>
      <c r="E35" s="33" t="s">
        <v>480</v>
      </c>
      <c r="F35" s="30">
        <f t="shared" ref="F35:V35" si="49">F36</f>
        <v>10037.9</v>
      </c>
      <c r="G35" s="30">
        <f t="shared" si="49"/>
        <v>0</v>
      </c>
      <c r="H35" s="30">
        <f t="shared" si="49"/>
        <v>10037.9</v>
      </c>
      <c r="I35" s="30">
        <f t="shared" si="49"/>
        <v>0</v>
      </c>
      <c r="J35" s="30">
        <f t="shared" si="49"/>
        <v>0</v>
      </c>
      <c r="K35" s="30">
        <f t="shared" si="49"/>
        <v>0</v>
      </c>
      <c r="L35" s="30">
        <f t="shared" si="49"/>
        <v>10037.9</v>
      </c>
      <c r="M35" s="30">
        <f t="shared" si="49"/>
        <v>10194.800000000001</v>
      </c>
      <c r="N35" s="30">
        <f t="shared" si="49"/>
        <v>0</v>
      </c>
      <c r="O35" s="30">
        <f t="shared" si="49"/>
        <v>10194.800000000001</v>
      </c>
      <c r="P35" s="30">
        <f t="shared" si="49"/>
        <v>0</v>
      </c>
      <c r="Q35" s="30">
        <f t="shared" si="49"/>
        <v>10194.800000000001</v>
      </c>
      <c r="R35" s="30">
        <f t="shared" si="49"/>
        <v>10354.1</v>
      </c>
      <c r="S35" s="30">
        <f t="shared" si="49"/>
        <v>0</v>
      </c>
      <c r="T35" s="30">
        <f t="shared" si="49"/>
        <v>10354.1</v>
      </c>
      <c r="U35" s="30">
        <f t="shared" si="49"/>
        <v>0</v>
      </c>
      <c r="V35" s="30">
        <f t="shared" si="49"/>
        <v>10354.1</v>
      </c>
      <c r="X35" s="183"/>
    </row>
    <row r="36" spans="1:24" ht="15.75" hidden="1" outlineLevel="2" x14ac:dyDescent="0.2">
      <c r="A36" s="32" t="s">
        <v>477</v>
      </c>
      <c r="B36" s="32" t="s">
        <v>479</v>
      </c>
      <c r="C36" s="32" t="s">
        <v>0</v>
      </c>
      <c r="D36" s="32"/>
      <c r="E36" s="33" t="s">
        <v>1</v>
      </c>
      <c r="F36" s="30">
        <f>F37+F40+F42</f>
        <v>10037.9</v>
      </c>
      <c r="G36" s="30">
        <f t="shared" ref="G36:J36" si="50">G37+G40+G42</f>
        <v>0</v>
      </c>
      <c r="H36" s="30">
        <f t="shared" si="50"/>
        <v>10037.9</v>
      </c>
      <c r="I36" s="30">
        <f t="shared" si="50"/>
        <v>0</v>
      </c>
      <c r="J36" s="30">
        <f t="shared" si="50"/>
        <v>0</v>
      </c>
      <c r="K36" s="30">
        <f t="shared" ref="K36:L36" si="51">K37+K40+K42</f>
        <v>0</v>
      </c>
      <c r="L36" s="30">
        <f t="shared" si="51"/>
        <v>10037.9</v>
      </c>
      <c r="M36" s="30">
        <f>M37+M40+M42</f>
        <v>10194.800000000001</v>
      </c>
      <c r="N36" s="30">
        <f t="shared" ref="N36" si="52">N37+N40+N42</f>
        <v>0</v>
      </c>
      <c r="O36" s="30">
        <f t="shared" ref="O36:Q36" si="53">O37+O40+O42</f>
        <v>10194.800000000001</v>
      </c>
      <c r="P36" s="30">
        <f t="shared" si="53"/>
        <v>0</v>
      </c>
      <c r="Q36" s="30">
        <f t="shared" si="53"/>
        <v>10194.800000000001</v>
      </c>
      <c r="R36" s="30">
        <f>R37+R40+R42</f>
        <v>10354.1</v>
      </c>
      <c r="S36" s="30">
        <f t="shared" ref="S36" si="54">S37+S40+S42</f>
        <v>0</v>
      </c>
      <c r="T36" s="30">
        <f t="shared" ref="T36:V36" si="55">T37+T40+T42</f>
        <v>10354.1</v>
      </c>
      <c r="U36" s="30">
        <f t="shared" si="55"/>
        <v>0</v>
      </c>
      <c r="V36" s="30">
        <f t="shared" si="55"/>
        <v>10354.1</v>
      </c>
      <c r="X36" s="183"/>
    </row>
    <row r="37" spans="1:24" ht="15.75" hidden="1" outlineLevel="3" x14ac:dyDescent="0.2">
      <c r="A37" s="32" t="s">
        <v>477</v>
      </c>
      <c r="B37" s="32" t="s">
        <v>479</v>
      </c>
      <c r="C37" s="32" t="s">
        <v>6</v>
      </c>
      <c r="D37" s="32"/>
      <c r="E37" s="33" t="s">
        <v>37</v>
      </c>
      <c r="F37" s="30">
        <f>F38+F39</f>
        <v>5290.5</v>
      </c>
      <c r="G37" s="30">
        <f t="shared" ref="G37:J37" si="56">G38+G39</f>
        <v>0</v>
      </c>
      <c r="H37" s="30">
        <f t="shared" si="56"/>
        <v>5290.5</v>
      </c>
      <c r="I37" s="30">
        <f t="shared" si="56"/>
        <v>0</v>
      </c>
      <c r="J37" s="30">
        <f t="shared" si="56"/>
        <v>0</v>
      </c>
      <c r="K37" s="30">
        <f t="shared" ref="K37:L37" si="57">K38+K39</f>
        <v>0</v>
      </c>
      <c r="L37" s="30">
        <f t="shared" si="57"/>
        <v>5290.5</v>
      </c>
      <c r="M37" s="30">
        <f t="shared" ref="M37:R37" si="58">M38+M39</f>
        <v>5460.8</v>
      </c>
      <c r="N37" s="30">
        <f t="shared" ref="N37" si="59">N38+N39</f>
        <v>0</v>
      </c>
      <c r="O37" s="30">
        <f t="shared" ref="O37:Q37" si="60">O38+O39</f>
        <v>5460.8</v>
      </c>
      <c r="P37" s="30">
        <f t="shared" si="60"/>
        <v>0</v>
      </c>
      <c r="Q37" s="30">
        <f t="shared" si="60"/>
        <v>5460.8</v>
      </c>
      <c r="R37" s="30">
        <f t="shared" si="58"/>
        <v>5620.1</v>
      </c>
      <c r="S37" s="30">
        <f t="shared" ref="S37" si="61">S38+S39</f>
        <v>0</v>
      </c>
      <c r="T37" s="30">
        <f t="shared" ref="T37:V37" si="62">T38+T39</f>
        <v>5620.1</v>
      </c>
      <c r="U37" s="30">
        <f t="shared" si="62"/>
        <v>0</v>
      </c>
      <c r="V37" s="30">
        <f t="shared" si="62"/>
        <v>5620.1</v>
      </c>
      <c r="X37" s="183"/>
    </row>
    <row r="38" spans="1:24" ht="47.25" hidden="1" outlineLevel="7" x14ac:dyDescent="0.2">
      <c r="A38" s="34" t="s">
        <v>477</v>
      </c>
      <c r="B38" s="34" t="s">
        <v>479</v>
      </c>
      <c r="C38" s="34" t="s">
        <v>6</v>
      </c>
      <c r="D38" s="34" t="s">
        <v>4</v>
      </c>
      <c r="E38" s="35" t="s">
        <v>5</v>
      </c>
      <c r="F38" s="31">
        <v>4357.2</v>
      </c>
      <c r="G38" s="31"/>
      <c r="H38" s="31">
        <f>SUM(F38:G38)</f>
        <v>4357.2</v>
      </c>
      <c r="I38" s="31"/>
      <c r="J38" s="31"/>
      <c r="K38" s="31"/>
      <c r="L38" s="31">
        <f>SUM(H38:K38)</f>
        <v>4357.2</v>
      </c>
      <c r="M38" s="31">
        <v>4531.5</v>
      </c>
      <c r="N38" s="31"/>
      <c r="O38" s="31">
        <f>SUM(M38:N38)</f>
        <v>4531.5</v>
      </c>
      <c r="P38" s="31"/>
      <c r="Q38" s="31">
        <f>SUM(O38:P38)</f>
        <v>4531.5</v>
      </c>
      <c r="R38" s="31">
        <v>4712.8</v>
      </c>
      <c r="S38" s="31"/>
      <c r="T38" s="31">
        <f>SUM(R38:S38)</f>
        <v>4712.8</v>
      </c>
      <c r="U38" s="31"/>
      <c r="V38" s="31">
        <f>SUM(T38:U38)</f>
        <v>4712.8</v>
      </c>
      <c r="X38" s="183"/>
    </row>
    <row r="39" spans="1:24" ht="15.75" hidden="1" outlineLevel="7" x14ac:dyDescent="0.2">
      <c r="A39" s="34" t="s">
        <v>477</v>
      </c>
      <c r="B39" s="34" t="s">
        <v>479</v>
      </c>
      <c r="C39" s="34" t="s">
        <v>6</v>
      </c>
      <c r="D39" s="34" t="s">
        <v>7</v>
      </c>
      <c r="E39" s="35" t="s">
        <v>8</v>
      </c>
      <c r="F39" s="31">
        <v>933.3</v>
      </c>
      <c r="G39" s="31"/>
      <c r="H39" s="31">
        <f>SUM(F39:G39)</f>
        <v>933.3</v>
      </c>
      <c r="I39" s="31"/>
      <c r="J39" s="31"/>
      <c r="K39" s="31"/>
      <c r="L39" s="31">
        <f>SUM(H39:K39)</f>
        <v>933.3</v>
      </c>
      <c r="M39" s="31">
        <v>929.3</v>
      </c>
      <c r="N39" s="31"/>
      <c r="O39" s="31">
        <f>SUM(M39:N39)</f>
        <v>929.3</v>
      </c>
      <c r="P39" s="31"/>
      <c r="Q39" s="31">
        <f>SUM(O39:P39)</f>
        <v>929.3</v>
      </c>
      <c r="R39" s="31">
        <v>907.3</v>
      </c>
      <c r="S39" s="31"/>
      <c r="T39" s="31">
        <f>SUM(R39:S39)</f>
        <v>907.3</v>
      </c>
      <c r="U39" s="31"/>
      <c r="V39" s="31">
        <f>SUM(T39:U39)</f>
        <v>907.3</v>
      </c>
      <c r="X39" s="183"/>
    </row>
    <row r="40" spans="1:24" ht="15.75" hidden="1" outlineLevel="3" x14ac:dyDescent="0.2">
      <c r="A40" s="32" t="s">
        <v>477</v>
      </c>
      <c r="B40" s="32" t="s">
        <v>479</v>
      </c>
      <c r="C40" s="32" t="s">
        <v>17</v>
      </c>
      <c r="D40" s="32"/>
      <c r="E40" s="33" t="s">
        <v>18</v>
      </c>
      <c r="F40" s="30">
        <f t="shared" ref="F40:V40" si="63">F41</f>
        <v>4628.3999999999996</v>
      </c>
      <c r="G40" s="30">
        <f t="shared" si="63"/>
        <v>0</v>
      </c>
      <c r="H40" s="30">
        <f t="shared" si="63"/>
        <v>4628.3999999999996</v>
      </c>
      <c r="I40" s="30">
        <f t="shared" si="63"/>
        <v>0</v>
      </c>
      <c r="J40" s="30">
        <f t="shared" si="63"/>
        <v>0</v>
      </c>
      <c r="K40" s="30">
        <f t="shared" si="63"/>
        <v>0</v>
      </c>
      <c r="L40" s="30">
        <f t="shared" si="63"/>
        <v>4628.3999999999996</v>
      </c>
      <c r="M40" s="30">
        <f t="shared" si="63"/>
        <v>4628.3999999999996</v>
      </c>
      <c r="N40" s="30">
        <f t="shared" si="63"/>
        <v>0</v>
      </c>
      <c r="O40" s="30">
        <f t="shared" si="63"/>
        <v>4628.3999999999996</v>
      </c>
      <c r="P40" s="30">
        <f t="shared" si="63"/>
        <v>0</v>
      </c>
      <c r="Q40" s="30">
        <f t="shared" si="63"/>
        <v>4628.3999999999996</v>
      </c>
      <c r="R40" s="30">
        <f t="shared" si="63"/>
        <v>4628.3999999999996</v>
      </c>
      <c r="S40" s="30">
        <f t="shared" si="63"/>
        <v>0</v>
      </c>
      <c r="T40" s="30">
        <f t="shared" si="63"/>
        <v>4628.3999999999996</v>
      </c>
      <c r="U40" s="30">
        <f t="shared" si="63"/>
        <v>0</v>
      </c>
      <c r="V40" s="30">
        <f t="shared" si="63"/>
        <v>4628.3999999999996</v>
      </c>
      <c r="X40" s="183"/>
    </row>
    <row r="41" spans="1:24" ht="47.25" hidden="1" outlineLevel="7" x14ac:dyDescent="0.2">
      <c r="A41" s="34" t="s">
        <v>477</v>
      </c>
      <c r="B41" s="34" t="s">
        <v>479</v>
      </c>
      <c r="C41" s="34" t="s">
        <v>17</v>
      </c>
      <c r="D41" s="34" t="s">
        <v>4</v>
      </c>
      <c r="E41" s="35" t="s">
        <v>5</v>
      </c>
      <c r="F41" s="31">
        <v>4628.3999999999996</v>
      </c>
      <c r="G41" s="31"/>
      <c r="H41" s="31">
        <f>SUM(F41:G41)</f>
        <v>4628.3999999999996</v>
      </c>
      <c r="I41" s="31"/>
      <c r="J41" s="31"/>
      <c r="K41" s="31"/>
      <c r="L41" s="31">
        <f>SUM(H41:K41)</f>
        <v>4628.3999999999996</v>
      </c>
      <c r="M41" s="31">
        <v>4628.3999999999996</v>
      </c>
      <c r="N41" s="31"/>
      <c r="O41" s="31">
        <f>SUM(M41:N41)</f>
        <v>4628.3999999999996</v>
      </c>
      <c r="P41" s="31"/>
      <c r="Q41" s="31">
        <f>SUM(O41:P41)</f>
        <v>4628.3999999999996</v>
      </c>
      <c r="R41" s="31">
        <v>4628.3999999999996</v>
      </c>
      <c r="S41" s="31"/>
      <c r="T41" s="31">
        <f>SUM(R41:S41)</f>
        <v>4628.3999999999996</v>
      </c>
      <c r="U41" s="31"/>
      <c r="V41" s="31">
        <f>SUM(T41:U41)</f>
        <v>4628.3999999999996</v>
      </c>
      <c r="X41" s="183"/>
    </row>
    <row r="42" spans="1:24" ht="15.75" hidden="1" outlineLevel="3" x14ac:dyDescent="0.2">
      <c r="A42" s="32" t="s">
        <v>477</v>
      </c>
      <c r="B42" s="32" t="s">
        <v>479</v>
      </c>
      <c r="C42" s="32" t="s">
        <v>9</v>
      </c>
      <c r="D42" s="32"/>
      <c r="E42" s="33" t="s">
        <v>10</v>
      </c>
      <c r="F42" s="30">
        <f t="shared" ref="F42:V42" si="64">F43</f>
        <v>119</v>
      </c>
      <c r="G42" s="30">
        <f t="shared" si="64"/>
        <v>0</v>
      </c>
      <c r="H42" s="30">
        <f t="shared" si="64"/>
        <v>119</v>
      </c>
      <c r="I42" s="30">
        <f t="shared" si="64"/>
        <v>0</v>
      </c>
      <c r="J42" s="30">
        <f t="shared" si="64"/>
        <v>0</v>
      </c>
      <c r="K42" s="30">
        <f t="shared" si="64"/>
        <v>0</v>
      </c>
      <c r="L42" s="30">
        <f t="shared" si="64"/>
        <v>119</v>
      </c>
      <c r="M42" s="30">
        <f t="shared" si="64"/>
        <v>105.6</v>
      </c>
      <c r="N42" s="30">
        <f t="shared" si="64"/>
        <v>0</v>
      </c>
      <c r="O42" s="30">
        <f t="shared" si="64"/>
        <v>105.6</v>
      </c>
      <c r="P42" s="30">
        <f t="shared" si="64"/>
        <v>0</v>
      </c>
      <c r="Q42" s="30">
        <f t="shared" si="64"/>
        <v>105.6</v>
      </c>
      <c r="R42" s="30">
        <f t="shared" si="64"/>
        <v>105.6</v>
      </c>
      <c r="S42" s="30">
        <f t="shared" si="64"/>
        <v>0</v>
      </c>
      <c r="T42" s="30">
        <f t="shared" si="64"/>
        <v>105.6</v>
      </c>
      <c r="U42" s="30">
        <f t="shared" si="64"/>
        <v>0</v>
      </c>
      <c r="V42" s="30">
        <f t="shared" si="64"/>
        <v>105.6</v>
      </c>
      <c r="X42" s="183"/>
    </row>
    <row r="43" spans="1:24" ht="15.75" hidden="1" outlineLevel="7" x14ac:dyDescent="0.2">
      <c r="A43" s="34" t="s">
        <v>477</v>
      </c>
      <c r="B43" s="34" t="s">
        <v>479</v>
      </c>
      <c r="C43" s="34" t="s">
        <v>9</v>
      </c>
      <c r="D43" s="34" t="s">
        <v>7</v>
      </c>
      <c r="E43" s="35" t="s">
        <v>8</v>
      </c>
      <c r="F43" s="31">
        <v>119</v>
      </c>
      <c r="G43" s="31"/>
      <c r="H43" s="31">
        <f>SUM(F43:G43)</f>
        <v>119</v>
      </c>
      <c r="I43" s="31"/>
      <c r="J43" s="31"/>
      <c r="K43" s="31"/>
      <c r="L43" s="31">
        <f>SUM(H43:K43)</f>
        <v>119</v>
      </c>
      <c r="M43" s="31">
        <v>105.6</v>
      </c>
      <c r="N43" s="31"/>
      <c r="O43" s="31">
        <f>SUM(M43:N43)</f>
        <v>105.6</v>
      </c>
      <c r="P43" s="31"/>
      <c r="Q43" s="31">
        <f>SUM(O43:P43)</f>
        <v>105.6</v>
      </c>
      <c r="R43" s="31">
        <v>105.6</v>
      </c>
      <c r="S43" s="31"/>
      <c r="T43" s="31">
        <f>SUM(R43:S43)</f>
        <v>105.6</v>
      </c>
      <c r="U43" s="31"/>
      <c r="V43" s="31">
        <f>SUM(T43:U43)</f>
        <v>105.6</v>
      </c>
      <c r="X43" s="183"/>
    </row>
    <row r="44" spans="1:24" ht="15.75" hidden="1" outlineLevel="1" x14ac:dyDescent="0.2">
      <c r="A44" s="32" t="s">
        <v>477</v>
      </c>
      <c r="B44" s="32" t="s">
        <v>471</v>
      </c>
      <c r="C44" s="32"/>
      <c r="D44" s="32"/>
      <c r="E44" s="33" t="s">
        <v>472</v>
      </c>
      <c r="F44" s="30">
        <f t="shared" ref="F44:V46" si="65">F45</f>
        <v>1053</v>
      </c>
      <c r="G44" s="30">
        <f t="shared" si="65"/>
        <v>0</v>
      </c>
      <c r="H44" s="30">
        <f t="shared" si="65"/>
        <v>1053</v>
      </c>
      <c r="I44" s="30">
        <f t="shared" si="65"/>
        <v>0</v>
      </c>
      <c r="J44" s="30">
        <f t="shared" si="65"/>
        <v>0</v>
      </c>
      <c r="K44" s="30">
        <f t="shared" si="65"/>
        <v>0</v>
      </c>
      <c r="L44" s="30">
        <f t="shared" si="65"/>
        <v>1053</v>
      </c>
      <c r="M44" s="30">
        <f t="shared" ref="M44:M46" si="66">M45</f>
        <v>1053</v>
      </c>
      <c r="N44" s="30">
        <f t="shared" si="65"/>
        <v>0</v>
      </c>
      <c r="O44" s="30">
        <f t="shared" si="65"/>
        <v>1053</v>
      </c>
      <c r="P44" s="30">
        <f t="shared" si="65"/>
        <v>0</v>
      </c>
      <c r="Q44" s="30">
        <f t="shared" si="65"/>
        <v>1053</v>
      </c>
      <c r="R44" s="30">
        <f t="shared" ref="R44:R46" si="67">R45</f>
        <v>1053</v>
      </c>
      <c r="S44" s="30">
        <f t="shared" si="65"/>
        <v>0</v>
      </c>
      <c r="T44" s="30">
        <f t="shared" si="65"/>
        <v>1053</v>
      </c>
      <c r="U44" s="30">
        <f t="shared" si="65"/>
        <v>0</v>
      </c>
      <c r="V44" s="30">
        <f t="shared" si="65"/>
        <v>1053</v>
      </c>
      <c r="X44" s="183"/>
    </row>
    <row r="45" spans="1:24" ht="31.5" hidden="1" outlineLevel="2" x14ac:dyDescent="0.2">
      <c r="A45" s="32" t="s">
        <v>477</v>
      </c>
      <c r="B45" s="32" t="s">
        <v>471</v>
      </c>
      <c r="C45" s="32" t="s">
        <v>11</v>
      </c>
      <c r="D45" s="32"/>
      <c r="E45" s="33" t="s">
        <v>12</v>
      </c>
      <c r="F45" s="30">
        <f t="shared" si="65"/>
        <v>1053</v>
      </c>
      <c r="G45" s="30">
        <f t="shared" si="65"/>
        <v>0</v>
      </c>
      <c r="H45" s="30">
        <f t="shared" si="65"/>
        <v>1053</v>
      </c>
      <c r="I45" s="30">
        <f t="shared" si="65"/>
        <v>0</v>
      </c>
      <c r="J45" s="30">
        <f t="shared" si="65"/>
        <v>0</v>
      </c>
      <c r="K45" s="30">
        <f t="shared" si="65"/>
        <v>0</v>
      </c>
      <c r="L45" s="30">
        <f t="shared" si="65"/>
        <v>1053</v>
      </c>
      <c r="M45" s="30">
        <f t="shared" si="66"/>
        <v>1053</v>
      </c>
      <c r="N45" s="30">
        <f t="shared" si="65"/>
        <v>0</v>
      </c>
      <c r="O45" s="30">
        <f t="shared" si="65"/>
        <v>1053</v>
      </c>
      <c r="P45" s="30">
        <f t="shared" si="65"/>
        <v>0</v>
      </c>
      <c r="Q45" s="30">
        <f t="shared" si="65"/>
        <v>1053</v>
      </c>
      <c r="R45" s="30">
        <f t="shared" si="67"/>
        <v>1053</v>
      </c>
      <c r="S45" s="30">
        <f t="shared" si="65"/>
        <v>0</v>
      </c>
      <c r="T45" s="30">
        <f t="shared" si="65"/>
        <v>1053</v>
      </c>
      <c r="U45" s="30">
        <f t="shared" si="65"/>
        <v>0</v>
      </c>
      <c r="V45" s="30">
        <f t="shared" si="65"/>
        <v>1053</v>
      </c>
      <c r="X45" s="183"/>
    </row>
    <row r="46" spans="1:24" ht="31.5" hidden="1" outlineLevel="3" x14ac:dyDescent="0.2">
      <c r="A46" s="32" t="s">
        <v>477</v>
      </c>
      <c r="B46" s="32" t="s">
        <v>471</v>
      </c>
      <c r="C46" s="32" t="s">
        <v>13</v>
      </c>
      <c r="D46" s="32"/>
      <c r="E46" s="33" t="s">
        <v>14</v>
      </c>
      <c r="F46" s="30">
        <f t="shared" si="65"/>
        <v>1053</v>
      </c>
      <c r="G46" s="30">
        <f t="shared" si="65"/>
        <v>0</v>
      </c>
      <c r="H46" s="30">
        <f t="shared" si="65"/>
        <v>1053</v>
      </c>
      <c r="I46" s="30">
        <f t="shared" si="65"/>
        <v>0</v>
      </c>
      <c r="J46" s="30">
        <f t="shared" si="65"/>
        <v>0</v>
      </c>
      <c r="K46" s="30">
        <f t="shared" si="65"/>
        <v>0</v>
      </c>
      <c r="L46" s="30">
        <f t="shared" si="65"/>
        <v>1053</v>
      </c>
      <c r="M46" s="30">
        <f t="shared" si="66"/>
        <v>1053</v>
      </c>
      <c r="N46" s="30">
        <f t="shared" si="65"/>
        <v>0</v>
      </c>
      <c r="O46" s="30">
        <f t="shared" si="65"/>
        <v>1053</v>
      </c>
      <c r="P46" s="30">
        <f t="shared" si="65"/>
        <v>0</v>
      </c>
      <c r="Q46" s="30">
        <f t="shared" si="65"/>
        <v>1053</v>
      </c>
      <c r="R46" s="30">
        <f t="shared" si="67"/>
        <v>1053</v>
      </c>
      <c r="S46" s="30">
        <f t="shared" si="65"/>
        <v>0</v>
      </c>
      <c r="T46" s="30">
        <f t="shared" si="65"/>
        <v>1053</v>
      </c>
      <c r="U46" s="30">
        <f t="shared" si="65"/>
        <v>0</v>
      </c>
      <c r="V46" s="30">
        <f t="shared" si="65"/>
        <v>1053</v>
      </c>
      <c r="X46" s="183"/>
    </row>
    <row r="47" spans="1:24" ht="15.75" hidden="1" outlineLevel="7" x14ac:dyDescent="0.2">
      <c r="A47" s="34" t="s">
        <v>477</v>
      </c>
      <c r="B47" s="34" t="s">
        <v>471</v>
      </c>
      <c r="C47" s="34" t="s">
        <v>13</v>
      </c>
      <c r="D47" s="34" t="s">
        <v>7</v>
      </c>
      <c r="E47" s="35" t="s">
        <v>8</v>
      </c>
      <c r="F47" s="31">
        <v>1053</v>
      </c>
      <c r="G47" s="31"/>
      <c r="H47" s="31">
        <f>SUM(F47:G47)</f>
        <v>1053</v>
      </c>
      <c r="I47" s="31"/>
      <c r="J47" s="31"/>
      <c r="K47" s="31"/>
      <c r="L47" s="31">
        <f>SUM(H47:K47)</f>
        <v>1053</v>
      </c>
      <c r="M47" s="31">
        <v>1053</v>
      </c>
      <c r="N47" s="31"/>
      <c r="O47" s="31">
        <f>SUM(M47:N47)</f>
        <v>1053</v>
      </c>
      <c r="P47" s="31"/>
      <c r="Q47" s="31">
        <f>SUM(O47:P47)</f>
        <v>1053</v>
      </c>
      <c r="R47" s="31">
        <v>1053</v>
      </c>
      <c r="S47" s="31"/>
      <c r="T47" s="31">
        <f>SUM(R47:S47)</f>
        <v>1053</v>
      </c>
      <c r="U47" s="31"/>
      <c r="V47" s="31">
        <f>SUM(T47:U47)</f>
        <v>1053</v>
      </c>
      <c r="X47" s="183"/>
    </row>
    <row r="48" spans="1:24" ht="15.75" hidden="1" outlineLevel="7" x14ac:dyDescent="0.2">
      <c r="A48" s="32" t="s">
        <v>477</v>
      </c>
      <c r="B48" s="32" t="s">
        <v>473</v>
      </c>
      <c r="C48" s="34"/>
      <c r="D48" s="34"/>
      <c r="E48" s="69" t="s">
        <v>474</v>
      </c>
      <c r="F48" s="30">
        <f t="shared" ref="F48:V49" si="68">F49</f>
        <v>48</v>
      </c>
      <c r="G48" s="30">
        <f t="shared" si="68"/>
        <v>0</v>
      </c>
      <c r="H48" s="30">
        <f t="shared" si="68"/>
        <v>48</v>
      </c>
      <c r="I48" s="30">
        <f t="shared" si="68"/>
        <v>0</v>
      </c>
      <c r="J48" s="30">
        <f t="shared" si="68"/>
        <v>0</v>
      </c>
      <c r="K48" s="30">
        <f t="shared" si="68"/>
        <v>0</v>
      </c>
      <c r="L48" s="30">
        <f t="shared" si="68"/>
        <v>48</v>
      </c>
      <c r="M48" s="30">
        <f t="shared" ref="M48:M51" si="69">M49</f>
        <v>20</v>
      </c>
      <c r="N48" s="30">
        <f t="shared" si="68"/>
        <v>0</v>
      </c>
      <c r="O48" s="30">
        <f t="shared" si="68"/>
        <v>20</v>
      </c>
      <c r="P48" s="30">
        <f t="shared" si="68"/>
        <v>0</v>
      </c>
      <c r="Q48" s="30">
        <f t="shared" si="68"/>
        <v>20</v>
      </c>
      <c r="R48" s="30">
        <f t="shared" ref="R48:R51" si="70">R49</f>
        <v>20</v>
      </c>
      <c r="S48" s="30">
        <f t="shared" si="68"/>
        <v>0</v>
      </c>
      <c r="T48" s="30">
        <f t="shared" si="68"/>
        <v>20</v>
      </c>
      <c r="U48" s="30">
        <f t="shared" si="68"/>
        <v>0</v>
      </c>
      <c r="V48" s="30">
        <f t="shared" si="68"/>
        <v>20</v>
      </c>
      <c r="X48" s="183"/>
    </row>
    <row r="49" spans="1:24" ht="15.75" hidden="1" outlineLevel="1" x14ac:dyDescent="0.2">
      <c r="A49" s="32" t="s">
        <v>477</v>
      </c>
      <c r="B49" s="32" t="s">
        <v>475</v>
      </c>
      <c r="C49" s="32"/>
      <c r="D49" s="32"/>
      <c r="E49" s="33" t="s">
        <v>476</v>
      </c>
      <c r="F49" s="30">
        <f t="shared" si="68"/>
        <v>48</v>
      </c>
      <c r="G49" s="30">
        <f t="shared" si="68"/>
        <v>0</v>
      </c>
      <c r="H49" s="30">
        <f t="shared" si="68"/>
        <v>48</v>
      </c>
      <c r="I49" s="30">
        <f t="shared" si="68"/>
        <v>0</v>
      </c>
      <c r="J49" s="30">
        <f t="shared" si="68"/>
        <v>0</v>
      </c>
      <c r="K49" s="30">
        <f t="shared" si="68"/>
        <v>0</v>
      </c>
      <c r="L49" s="30">
        <f t="shared" si="68"/>
        <v>48</v>
      </c>
      <c r="M49" s="30">
        <f t="shared" si="69"/>
        <v>20</v>
      </c>
      <c r="N49" s="30">
        <f t="shared" si="68"/>
        <v>0</v>
      </c>
      <c r="O49" s="30">
        <f t="shared" si="68"/>
        <v>20</v>
      </c>
      <c r="P49" s="30">
        <f t="shared" si="68"/>
        <v>0</v>
      </c>
      <c r="Q49" s="30">
        <f t="shared" si="68"/>
        <v>20</v>
      </c>
      <c r="R49" s="30">
        <f t="shared" si="70"/>
        <v>20</v>
      </c>
      <c r="S49" s="30">
        <f t="shared" si="68"/>
        <v>0</v>
      </c>
      <c r="T49" s="30">
        <f t="shared" si="68"/>
        <v>20</v>
      </c>
      <c r="U49" s="30">
        <f t="shared" si="68"/>
        <v>0</v>
      </c>
      <c r="V49" s="30">
        <f t="shared" si="68"/>
        <v>20</v>
      </c>
      <c r="X49" s="183"/>
    </row>
    <row r="50" spans="1:24" ht="15.75" hidden="1" outlineLevel="2" x14ac:dyDescent="0.2">
      <c r="A50" s="32" t="s">
        <v>477</v>
      </c>
      <c r="B50" s="32" t="s">
        <v>475</v>
      </c>
      <c r="C50" s="32" t="s">
        <v>0</v>
      </c>
      <c r="D50" s="32"/>
      <c r="E50" s="33" t="s">
        <v>1</v>
      </c>
      <c r="F50" s="30">
        <f>F51+F53</f>
        <v>48</v>
      </c>
      <c r="G50" s="30">
        <f t="shared" ref="G50:J50" si="71">G51+G53</f>
        <v>0</v>
      </c>
      <c r="H50" s="30">
        <f t="shared" si="71"/>
        <v>48</v>
      </c>
      <c r="I50" s="30">
        <f t="shared" si="71"/>
        <v>0</v>
      </c>
      <c r="J50" s="30">
        <f t="shared" si="71"/>
        <v>0</v>
      </c>
      <c r="K50" s="30">
        <f t="shared" ref="K50:L50" si="72">K51+K53</f>
        <v>0</v>
      </c>
      <c r="L50" s="30">
        <f t="shared" si="72"/>
        <v>48</v>
      </c>
      <c r="M50" s="30">
        <f t="shared" ref="M50:R50" si="73">M51+M53</f>
        <v>20</v>
      </c>
      <c r="N50" s="30">
        <f t="shared" ref="N50" si="74">N51+N53</f>
        <v>0</v>
      </c>
      <c r="O50" s="30">
        <f t="shared" ref="O50:Q50" si="75">O51+O53</f>
        <v>20</v>
      </c>
      <c r="P50" s="30">
        <f t="shared" si="75"/>
        <v>0</v>
      </c>
      <c r="Q50" s="30">
        <f t="shared" si="75"/>
        <v>20</v>
      </c>
      <c r="R50" s="30">
        <f t="shared" si="73"/>
        <v>20</v>
      </c>
      <c r="S50" s="30">
        <f t="shared" ref="S50" si="76">S51+S53</f>
        <v>0</v>
      </c>
      <c r="T50" s="30">
        <f t="shared" ref="T50:V50" si="77">T51+T53</f>
        <v>20</v>
      </c>
      <c r="U50" s="30">
        <f t="shared" si="77"/>
        <v>0</v>
      </c>
      <c r="V50" s="30">
        <f t="shared" si="77"/>
        <v>20</v>
      </c>
      <c r="X50" s="183"/>
    </row>
    <row r="51" spans="1:24" ht="15.75" hidden="1" outlineLevel="3" x14ac:dyDescent="0.2">
      <c r="A51" s="32" t="s">
        <v>477</v>
      </c>
      <c r="B51" s="32" t="s">
        <v>475</v>
      </c>
      <c r="C51" s="32" t="s">
        <v>6</v>
      </c>
      <c r="D51" s="32"/>
      <c r="E51" s="33" t="s">
        <v>37</v>
      </c>
      <c r="F51" s="30">
        <f t="shared" ref="F51:V51" si="78">F52</f>
        <v>20</v>
      </c>
      <c r="G51" s="30">
        <f t="shared" si="78"/>
        <v>0</v>
      </c>
      <c r="H51" s="30">
        <f t="shared" si="78"/>
        <v>20</v>
      </c>
      <c r="I51" s="30">
        <f t="shared" si="78"/>
        <v>0</v>
      </c>
      <c r="J51" s="30">
        <f t="shared" si="78"/>
        <v>0</v>
      </c>
      <c r="K51" s="30">
        <f t="shared" si="78"/>
        <v>0</v>
      </c>
      <c r="L51" s="30">
        <f t="shared" si="78"/>
        <v>20</v>
      </c>
      <c r="M51" s="30">
        <f t="shared" si="69"/>
        <v>20</v>
      </c>
      <c r="N51" s="30">
        <f t="shared" si="78"/>
        <v>0</v>
      </c>
      <c r="O51" s="30">
        <f t="shared" si="78"/>
        <v>20</v>
      </c>
      <c r="P51" s="30">
        <f t="shared" si="78"/>
        <v>0</v>
      </c>
      <c r="Q51" s="30">
        <f t="shared" si="78"/>
        <v>20</v>
      </c>
      <c r="R51" s="30">
        <f t="shared" si="70"/>
        <v>20</v>
      </c>
      <c r="S51" s="30">
        <f t="shared" si="78"/>
        <v>0</v>
      </c>
      <c r="T51" s="30">
        <f t="shared" si="78"/>
        <v>20</v>
      </c>
      <c r="U51" s="30">
        <f t="shared" si="78"/>
        <v>0</v>
      </c>
      <c r="V51" s="30">
        <f t="shared" si="78"/>
        <v>20</v>
      </c>
      <c r="X51" s="183"/>
    </row>
    <row r="52" spans="1:24" ht="15.75" hidden="1" outlineLevel="7" x14ac:dyDescent="0.2">
      <c r="A52" s="34" t="s">
        <v>477</v>
      </c>
      <c r="B52" s="34" t="s">
        <v>475</v>
      </c>
      <c r="C52" s="34" t="s">
        <v>6</v>
      </c>
      <c r="D52" s="34" t="s">
        <v>7</v>
      </c>
      <c r="E52" s="35" t="s">
        <v>8</v>
      </c>
      <c r="F52" s="31">
        <v>20</v>
      </c>
      <c r="G52" s="31"/>
      <c r="H52" s="31">
        <f>SUM(F52:G52)</f>
        <v>20</v>
      </c>
      <c r="I52" s="31"/>
      <c r="J52" s="31"/>
      <c r="K52" s="31"/>
      <c r="L52" s="31">
        <f>SUM(H52:K52)</f>
        <v>20</v>
      </c>
      <c r="M52" s="31">
        <v>20</v>
      </c>
      <c r="N52" s="31"/>
      <c r="O52" s="31">
        <f>SUM(M52:N52)</f>
        <v>20</v>
      </c>
      <c r="P52" s="31"/>
      <c r="Q52" s="31">
        <f>SUM(O52:P52)</f>
        <v>20</v>
      </c>
      <c r="R52" s="31">
        <v>20</v>
      </c>
      <c r="S52" s="31"/>
      <c r="T52" s="31">
        <f>SUM(R52:S52)</f>
        <v>20</v>
      </c>
      <c r="U52" s="31"/>
      <c r="V52" s="31">
        <f>SUM(T52:U52)</f>
        <v>20</v>
      </c>
      <c r="X52" s="183"/>
    </row>
    <row r="53" spans="1:24" ht="15.75" hidden="1" outlineLevel="7" x14ac:dyDescent="0.2">
      <c r="A53" s="32" t="s">
        <v>477</v>
      </c>
      <c r="B53" s="32" t="s">
        <v>475</v>
      </c>
      <c r="C53" s="32" t="s">
        <v>17</v>
      </c>
      <c r="D53" s="32"/>
      <c r="E53" s="33" t="s">
        <v>18</v>
      </c>
      <c r="F53" s="30">
        <f t="shared" ref="F53:V53" si="79">F54</f>
        <v>28</v>
      </c>
      <c r="G53" s="30">
        <f t="shared" si="79"/>
        <v>0</v>
      </c>
      <c r="H53" s="30">
        <f t="shared" si="79"/>
        <v>28</v>
      </c>
      <c r="I53" s="30">
        <f t="shared" si="79"/>
        <v>0</v>
      </c>
      <c r="J53" s="30">
        <f t="shared" si="79"/>
        <v>0</v>
      </c>
      <c r="K53" s="30">
        <f t="shared" si="79"/>
        <v>0</v>
      </c>
      <c r="L53" s="30">
        <f t="shared" si="79"/>
        <v>28</v>
      </c>
      <c r="M53" s="30"/>
      <c r="N53" s="30">
        <f t="shared" si="79"/>
        <v>0</v>
      </c>
      <c r="O53" s="30">
        <f t="shared" si="79"/>
        <v>0</v>
      </c>
      <c r="P53" s="30">
        <f t="shared" si="79"/>
        <v>0</v>
      </c>
      <c r="Q53" s="30">
        <f t="shared" si="79"/>
        <v>0</v>
      </c>
      <c r="R53" s="30"/>
      <c r="S53" s="30">
        <f t="shared" si="79"/>
        <v>0</v>
      </c>
      <c r="T53" s="30">
        <f t="shared" si="79"/>
        <v>0</v>
      </c>
      <c r="U53" s="30">
        <f t="shared" si="79"/>
        <v>0</v>
      </c>
      <c r="V53" s="30">
        <f t="shared" si="79"/>
        <v>0</v>
      </c>
      <c r="X53" s="183"/>
    </row>
    <row r="54" spans="1:24" ht="15.75" hidden="1" outlineLevel="7" x14ac:dyDescent="0.2">
      <c r="A54" s="34" t="s">
        <v>477</v>
      </c>
      <c r="B54" s="34" t="s">
        <v>475</v>
      </c>
      <c r="C54" s="34" t="s">
        <v>17</v>
      </c>
      <c r="D54" s="34" t="s">
        <v>7</v>
      </c>
      <c r="E54" s="35" t="s">
        <v>8</v>
      </c>
      <c r="F54" s="31">
        <v>28</v>
      </c>
      <c r="G54" s="31"/>
      <c r="H54" s="31">
        <f>SUM(F54:G54)</f>
        <v>28</v>
      </c>
      <c r="I54" s="31"/>
      <c r="J54" s="31"/>
      <c r="K54" s="31"/>
      <c r="L54" s="31">
        <f>SUM(H54:K54)</f>
        <v>28</v>
      </c>
      <c r="M54" s="31"/>
      <c r="N54" s="31"/>
      <c r="O54" s="31">
        <f>SUM(M54:N54)</f>
        <v>0</v>
      </c>
      <c r="P54" s="31"/>
      <c r="Q54" s="31">
        <f>SUM(O54:P54)</f>
        <v>0</v>
      </c>
      <c r="R54" s="31"/>
      <c r="S54" s="31"/>
      <c r="T54" s="31">
        <f>SUM(R54:S54)</f>
        <v>0</v>
      </c>
      <c r="U54" s="31"/>
      <c r="V54" s="31">
        <f>SUM(T54:U54)</f>
        <v>0</v>
      </c>
      <c r="X54" s="183"/>
    </row>
    <row r="55" spans="1:24" ht="15.75" hidden="1" outlineLevel="7" x14ac:dyDescent="0.2">
      <c r="A55" s="34"/>
      <c r="B55" s="34"/>
      <c r="C55" s="34"/>
      <c r="D55" s="34"/>
      <c r="E55" s="35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X55" s="183"/>
    </row>
    <row r="56" spans="1:24" ht="15.75" x14ac:dyDescent="0.2">
      <c r="A56" s="32" t="s">
        <v>481</v>
      </c>
      <c r="B56" s="32"/>
      <c r="C56" s="32"/>
      <c r="D56" s="32"/>
      <c r="E56" s="33" t="s">
        <v>482</v>
      </c>
      <c r="F56" s="30" t="e">
        <f t="shared" ref="F56:V56" si="80">F57+F176+F219+F306+F462+F486+F552+F569+F616</f>
        <v>#REF!</v>
      </c>
      <c r="G56" s="30" t="e">
        <f t="shared" si="80"/>
        <v>#REF!</v>
      </c>
      <c r="H56" s="30">
        <f t="shared" si="80"/>
        <v>2428579.7101399992</v>
      </c>
      <c r="I56" s="30">
        <f t="shared" si="80"/>
        <v>-55290.592569999993</v>
      </c>
      <c r="J56" s="30">
        <f t="shared" si="80"/>
        <v>547170.56235000002</v>
      </c>
      <c r="K56" s="30">
        <f t="shared" si="80"/>
        <v>21327.878279999997</v>
      </c>
      <c r="L56" s="30">
        <f t="shared" si="80"/>
        <v>2941787.5581999999</v>
      </c>
      <c r="M56" s="30">
        <f t="shared" si="80"/>
        <v>1027248.38787</v>
      </c>
      <c r="N56" s="30">
        <f t="shared" si="80"/>
        <v>44949.7</v>
      </c>
      <c r="O56" s="30">
        <f t="shared" si="80"/>
        <v>1072198.0878699999</v>
      </c>
      <c r="P56" s="30">
        <f t="shared" si="80"/>
        <v>16344.02694</v>
      </c>
      <c r="Q56" s="30">
        <f t="shared" si="80"/>
        <v>1088542.1148099999</v>
      </c>
      <c r="R56" s="30">
        <f t="shared" si="80"/>
        <v>906244.51446999994</v>
      </c>
      <c r="S56" s="30">
        <f t="shared" si="80"/>
        <v>324.09999999999997</v>
      </c>
      <c r="T56" s="30">
        <f t="shared" si="80"/>
        <v>906568.61446999991</v>
      </c>
      <c r="U56" s="30">
        <f t="shared" si="80"/>
        <v>3494.6934000000001</v>
      </c>
      <c r="V56" s="30">
        <f t="shared" si="80"/>
        <v>910063.3078699999</v>
      </c>
      <c r="X56" s="183"/>
    </row>
    <row r="57" spans="1:24" ht="15.75" collapsed="1" x14ac:dyDescent="0.2">
      <c r="A57" s="32" t="s">
        <v>481</v>
      </c>
      <c r="B57" s="32" t="s">
        <v>467</v>
      </c>
      <c r="C57" s="32"/>
      <c r="D57" s="32"/>
      <c r="E57" s="69" t="s">
        <v>468</v>
      </c>
      <c r="F57" s="30">
        <f>F58+F62+F92+F102+F106+F98</f>
        <v>219965.33881000004</v>
      </c>
      <c r="G57" s="30">
        <f t="shared" ref="G57:J57" si="81">G58+G62+G92+G102+G106+G98</f>
        <v>195011.28999999998</v>
      </c>
      <c r="H57" s="30">
        <f t="shared" si="81"/>
        <v>414976.62880999997</v>
      </c>
      <c r="I57" s="30">
        <f t="shared" si="81"/>
        <v>-135802.4</v>
      </c>
      <c r="J57" s="30">
        <f t="shared" si="81"/>
        <v>0</v>
      </c>
      <c r="K57" s="30">
        <f t="shared" ref="K57:L57" si="82">K58+K62+K92+K102+K106+K98</f>
        <v>-51216.522600000004</v>
      </c>
      <c r="L57" s="30">
        <f t="shared" si="82"/>
        <v>227957.70621</v>
      </c>
      <c r="M57" s="30">
        <f t="shared" ref="M57:R57" si="83">M58+M62+M92+M102+M106+M98</f>
        <v>213235.40000000002</v>
      </c>
      <c r="N57" s="30">
        <f t="shared" ref="N57" si="84">N58+N62+N92+N102+N106+N98</f>
        <v>45012.4</v>
      </c>
      <c r="O57" s="30">
        <f t="shared" ref="O57:Q57" si="85">O58+O62+O92+O102+O106+O98</f>
        <v>258247.8</v>
      </c>
      <c r="P57" s="30">
        <f t="shared" si="85"/>
        <v>15000</v>
      </c>
      <c r="Q57" s="30">
        <f t="shared" si="85"/>
        <v>273247.80000000005</v>
      </c>
      <c r="R57" s="30">
        <f t="shared" si="83"/>
        <v>248614.59999999998</v>
      </c>
      <c r="S57" s="30">
        <f t="shared" ref="S57" si="86">S58+S62+S92+S102+S106+S98</f>
        <v>316.2</v>
      </c>
      <c r="T57" s="30">
        <f t="shared" ref="T57:V57" si="87">T58+T62+T92+T102+T106+T98</f>
        <v>248930.8</v>
      </c>
      <c r="U57" s="30">
        <f t="shared" si="87"/>
        <v>0</v>
      </c>
      <c r="V57" s="30">
        <f t="shared" si="87"/>
        <v>248930.8</v>
      </c>
      <c r="X57" s="183"/>
    </row>
    <row r="58" spans="1:24" ht="31.5" hidden="1" outlineLevel="1" x14ac:dyDescent="0.2">
      <c r="A58" s="32" t="s">
        <v>481</v>
      </c>
      <c r="B58" s="32" t="s">
        <v>483</v>
      </c>
      <c r="C58" s="32"/>
      <c r="D58" s="32"/>
      <c r="E58" s="33" t="s">
        <v>484</v>
      </c>
      <c r="F58" s="30">
        <f t="shared" ref="F58:V59" si="88">F59</f>
        <v>3882.9</v>
      </c>
      <c r="G58" s="30">
        <f t="shared" si="88"/>
        <v>0</v>
      </c>
      <c r="H58" s="30">
        <f t="shared" si="88"/>
        <v>3882.9</v>
      </c>
      <c r="I58" s="30">
        <f t="shared" si="88"/>
        <v>0</v>
      </c>
      <c r="J58" s="30">
        <f t="shared" si="88"/>
        <v>0</v>
      </c>
      <c r="K58" s="30">
        <f t="shared" si="88"/>
        <v>0</v>
      </c>
      <c r="L58" s="30">
        <f t="shared" si="88"/>
        <v>3882.9</v>
      </c>
      <c r="M58" s="30">
        <f t="shared" si="88"/>
        <v>4038.4</v>
      </c>
      <c r="N58" s="30">
        <f t="shared" si="88"/>
        <v>0</v>
      </c>
      <c r="O58" s="30">
        <f t="shared" si="88"/>
        <v>4038.4</v>
      </c>
      <c r="P58" s="30">
        <f t="shared" si="88"/>
        <v>0</v>
      </c>
      <c r="Q58" s="30">
        <f t="shared" si="88"/>
        <v>4038.4</v>
      </c>
      <c r="R58" s="30">
        <f t="shared" si="88"/>
        <v>4724.5</v>
      </c>
      <c r="S58" s="30">
        <f t="shared" si="88"/>
        <v>0</v>
      </c>
      <c r="T58" s="30">
        <f t="shared" si="88"/>
        <v>4724.5</v>
      </c>
      <c r="U58" s="30">
        <f t="shared" si="88"/>
        <v>0</v>
      </c>
      <c r="V58" s="30">
        <f t="shared" si="88"/>
        <v>4724.5</v>
      </c>
      <c r="X58" s="183"/>
    </row>
    <row r="59" spans="1:24" ht="15.75" hidden="1" outlineLevel="2" x14ac:dyDescent="0.2">
      <c r="A59" s="32" t="s">
        <v>481</v>
      </c>
      <c r="B59" s="32" t="s">
        <v>483</v>
      </c>
      <c r="C59" s="32" t="s">
        <v>0</v>
      </c>
      <c r="D59" s="32"/>
      <c r="E59" s="33" t="s">
        <v>1</v>
      </c>
      <c r="F59" s="30">
        <f>F60</f>
        <v>3882.9</v>
      </c>
      <c r="G59" s="30">
        <f t="shared" si="88"/>
        <v>0</v>
      </c>
      <c r="H59" s="30">
        <f t="shared" si="88"/>
        <v>3882.9</v>
      </c>
      <c r="I59" s="30">
        <f t="shared" si="88"/>
        <v>0</v>
      </c>
      <c r="J59" s="30">
        <f t="shared" si="88"/>
        <v>0</v>
      </c>
      <c r="K59" s="30">
        <f t="shared" si="88"/>
        <v>0</v>
      </c>
      <c r="L59" s="30">
        <f t="shared" si="88"/>
        <v>3882.9</v>
      </c>
      <c r="M59" s="30">
        <f t="shared" si="88"/>
        <v>4038.4</v>
      </c>
      <c r="N59" s="30">
        <f t="shared" si="88"/>
        <v>0</v>
      </c>
      <c r="O59" s="30">
        <f t="shared" si="88"/>
        <v>4038.4</v>
      </c>
      <c r="P59" s="30">
        <f t="shared" si="88"/>
        <v>0</v>
      </c>
      <c r="Q59" s="30">
        <f t="shared" si="88"/>
        <v>4038.4</v>
      </c>
      <c r="R59" s="30">
        <f t="shared" si="88"/>
        <v>4724.5</v>
      </c>
      <c r="S59" s="30">
        <f t="shared" si="88"/>
        <v>0</v>
      </c>
      <c r="T59" s="30">
        <f t="shared" si="88"/>
        <v>4724.5</v>
      </c>
      <c r="U59" s="30">
        <f t="shared" si="88"/>
        <v>0</v>
      </c>
      <c r="V59" s="30">
        <f t="shared" si="88"/>
        <v>4724.5</v>
      </c>
      <c r="X59" s="183"/>
    </row>
    <row r="60" spans="1:24" ht="15.75" hidden="1" outlineLevel="3" x14ac:dyDescent="0.2">
      <c r="A60" s="32" t="s">
        <v>481</v>
      </c>
      <c r="B60" s="32" t="s">
        <v>483</v>
      </c>
      <c r="C60" s="32" t="s">
        <v>21</v>
      </c>
      <c r="D60" s="32"/>
      <c r="E60" s="33" t="s">
        <v>412</v>
      </c>
      <c r="F60" s="30">
        <f t="shared" ref="F60:V60" si="89">F61</f>
        <v>3882.9</v>
      </c>
      <c r="G60" s="30">
        <f t="shared" si="89"/>
        <v>0</v>
      </c>
      <c r="H60" s="30">
        <f t="shared" si="89"/>
        <v>3882.9</v>
      </c>
      <c r="I60" s="30">
        <f t="shared" si="89"/>
        <v>0</v>
      </c>
      <c r="J60" s="30">
        <f t="shared" si="89"/>
        <v>0</v>
      </c>
      <c r="K60" s="30">
        <f t="shared" si="89"/>
        <v>0</v>
      </c>
      <c r="L60" s="30">
        <f t="shared" si="89"/>
        <v>3882.9</v>
      </c>
      <c r="M60" s="30">
        <f t="shared" ref="M60:R60" si="90">M61</f>
        <v>4038.4</v>
      </c>
      <c r="N60" s="30">
        <f t="shared" si="89"/>
        <v>0</v>
      </c>
      <c r="O60" s="30">
        <f t="shared" si="89"/>
        <v>4038.4</v>
      </c>
      <c r="P60" s="30">
        <f t="shared" si="89"/>
        <v>0</v>
      </c>
      <c r="Q60" s="30">
        <f t="shared" si="89"/>
        <v>4038.4</v>
      </c>
      <c r="R60" s="30">
        <f t="shared" si="90"/>
        <v>4724.5</v>
      </c>
      <c r="S60" s="30">
        <f t="shared" si="89"/>
        <v>0</v>
      </c>
      <c r="T60" s="30">
        <f t="shared" si="89"/>
        <v>4724.5</v>
      </c>
      <c r="U60" s="30">
        <f t="shared" si="89"/>
        <v>0</v>
      </c>
      <c r="V60" s="30">
        <f t="shared" si="89"/>
        <v>4724.5</v>
      </c>
      <c r="X60" s="183"/>
    </row>
    <row r="61" spans="1:24" ht="47.25" hidden="1" outlineLevel="7" x14ac:dyDescent="0.2">
      <c r="A61" s="34" t="s">
        <v>481</v>
      </c>
      <c r="B61" s="34" t="s">
        <v>483</v>
      </c>
      <c r="C61" s="34" t="s">
        <v>21</v>
      </c>
      <c r="D61" s="34" t="s">
        <v>4</v>
      </c>
      <c r="E61" s="35" t="s">
        <v>5</v>
      </c>
      <c r="F61" s="31">
        <v>3882.9</v>
      </c>
      <c r="G61" s="31"/>
      <c r="H61" s="31">
        <f>SUM(F61:G61)</f>
        <v>3882.9</v>
      </c>
      <c r="I61" s="31"/>
      <c r="J61" s="31"/>
      <c r="K61" s="31"/>
      <c r="L61" s="31">
        <f>SUM(H61:K61)</f>
        <v>3882.9</v>
      </c>
      <c r="M61" s="31">
        <v>4038.4</v>
      </c>
      <c r="N61" s="31"/>
      <c r="O61" s="31">
        <f>SUM(M61:N61)</f>
        <v>4038.4</v>
      </c>
      <c r="P61" s="31"/>
      <c r="Q61" s="31">
        <f>SUM(O61:P61)</f>
        <v>4038.4</v>
      </c>
      <c r="R61" s="31">
        <v>4724.5</v>
      </c>
      <c r="S61" s="31"/>
      <c r="T61" s="31">
        <f>SUM(R61:S61)</f>
        <v>4724.5</v>
      </c>
      <c r="U61" s="31"/>
      <c r="V61" s="31">
        <f>SUM(T61:U61)</f>
        <v>4724.5</v>
      </c>
      <c r="X61" s="183"/>
    </row>
    <row r="62" spans="1:24" ht="29.25" customHeight="1" outlineLevel="1" collapsed="1" x14ac:dyDescent="0.2">
      <c r="A62" s="32" t="s">
        <v>481</v>
      </c>
      <c r="B62" s="32" t="s">
        <v>485</v>
      </c>
      <c r="C62" s="32"/>
      <c r="D62" s="32"/>
      <c r="E62" s="33" t="s">
        <v>486</v>
      </c>
      <c r="F62" s="30">
        <f>F63+F68</f>
        <v>126777.70000000003</v>
      </c>
      <c r="G62" s="30">
        <f t="shared" ref="G62:J62" si="91">G63+G68</f>
        <v>0</v>
      </c>
      <c r="H62" s="30">
        <f t="shared" si="91"/>
        <v>126777.70000000003</v>
      </c>
      <c r="I62" s="30">
        <f t="shared" si="91"/>
        <v>0</v>
      </c>
      <c r="J62" s="30">
        <f t="shared" si="91"/>
        <v>0</v>
      </c>
      <c r="K62" s="30">
        <f t="shared" ref="K62:L62" si="92">K63+K68</f>
        <v>1754.8411000000001</v>
      </c>
      <c r="L62" s="30">
        <f t="shared" si="92"/>
        <v>128532.54110000003</v>
      </c>
      <c r="M62" s="30">
        <f>M63+M68</f>
        <v>131327.6</v>
      </c>
      <c r="N62" s="30">
        <f t="shared" ref="N62" si="93">N63+N68</f>
        <v>0</v>
      </c>
      <c r="O62" s="30">
        <f t="shared" ref="O62:Q62" si="94">O63+O68</f>
        <v>131327.6</v>
      </c>
      <c r="P62" s="30">
        <f t="shared" si="94"/>
        <v>0</v>
      </c>
      <c r="Q62" s="30">
        <f t="shared" si="94"/>
        <v>131327.6</v>
      </c>
      <c r="R62" s="30">
        <f>R63+R68</f>
        <v>150261.69999999998</v>
      </c>
      <c r="S62" s="30">
        <f t="shared" ref="S62" si="95">S63+S68</f>
        <v>0</v>
      </c>
      <c r="T62" s="30">
        <f t="shared" ref="T62:V62" si="96">T63+T68</f>
        <v>150261.69999999998</v>
      </c>
      <c r="U62" s="30">
        <f t="shared" si="96"/>
        <v>0</v>
      </c>
      <c r="V62" s="30">
        <f t="shared" si="96"/>
        <v>150261.69999999998</v>
      </c>
      <c r="X62" s="183"/>
    </row>
    <row r="63" spans="1:24" ht="31.5" hidden="1" outlineLevel="2" x14ac:dyDescent="0.2">
      <c r="A63" s="32" t="s">
        <v>481</v>
      </c>
      <c r="B63" s="32" t="s">
        <v>485</v>
      </c>
      <c r="C63" s="32" t="s">
        <v>22</v>
      </c>
      <c r="D63" s="32"/>
      <c r="E63" s="33" t="s">
        <v>23</v>
      </c>
      <c r="F63" s="30">
        <f t="shared" ref="F63:V65" si="97">F64</f>
        <v>314.60000000000002</v>
      </c>
      <c r="G63" s="30">
        <f t="shared" si="97"/>
        <v>0</v>
      </c>
      <c r="H63" s="30">
        <f t="shared" si="97"/>
        <v>314.60000000000002</v>
      </c>
      <c r="I63" s="30">
        <f t="shared" si="97"/>
        <v>0</v>
      </c>
      <c r="J63" s="30">
        <f t="shared" si="97"/>
        <v>0</v>
      </c>
      <c r="K63" s="30">
        <f t="shared" si="97"/>
        <v>0</v>
      </c>
      <c r="L63" s="30">
        <f t="shared" si="97"/>
        <v>314.60000000000002</v>
      </c>
      <c r="M63" s="30">
        <f t="shared" ref="M63:M65" si="98">M64</f>
        <v>325.60000000000002</v>
      </c>
      <c r="N63" s="30">
        <f t="shared" si="97"/>
        <v>0</v>
      </c>
      <c r="O63" s="30">
        <f t="shared" si="97"/>
        <v>325.60000000000002</v>
      </c>
      <c r="P63" s="30">
        <f t="shared" si="97"/>
        <v>0</v>
      </c>
      <c r="Q63" s="30">
        <f t="shared" si="97"/>
        <v>325.60000000000002</v>
      </c>
      <c r="R63" s="30">
        <f t="shared" ref="R63:R65" si="99">R64</f>
        <v>217.1</v>
      </c>
      <c r="S63" s="30">
        <f t="shared" si="97"/>
        <v>0</v>
      </c>
      <c r="T63" s="30">
        <f t="shared" si="97"/>
        <v>217.1</v>
      </c>
      <c r="U63" s="30">
        <f t="shared" si="97"/>
        <v>0</v>
      </c>
      <c r="V63" s="30">
        <f t="shared" si="97"/>
        <v>217.1</v>
      </c>
      <c r="X63" s="183"/>
    </row>
    <row r="64" spans="1:24" ht="31.5" hidden="1" outlineLevel="3" x14ac:dyDescent="0.2">
      <c r="A64" s="32" t="s">
        <v>481</v>
      </c>
      <c r="B64" s="32" t="s">
        <v>485</v>
      </c>
      <c r="C64" s="32" t="s">
        <v>24</v>
      </c>
      <c r="D64" s="32"/>
      <c r="E64" s="33" t="s">
        <v>25</v>
      </c>
      <c r="F64" s="30">
        <f t="shared" si="97"/>
        <v>314.60000000000002</v>
      </c>
      <c r="G64" s="30">
        <f t="shared" si="97"/>
        <v>0</v>
      </c>
      <c r="H64" s="30">
        <f t="shared" si="97"/>
        <v>314.60000000000002</v>
      </c>
      <c r="I64" s="30">
        <f t="shared" si="97"/>
        <v>0</v>
      </c>
      <c r="J64" s="30">
        <f t="shared" si="97"/>
        <v>0</v>
      </c>
      <c r="K64" s="30">
        <f t="shared" si="97"/>
        <v>0</v>
      </c>
      <c r="L64" s="30">
        <f t="shared" si="97"/>
        <v>314.60000000000002</v>
      </c>
      <c r="M64" s="30">
        <f t="shared" si="98"/>
        <v>325.60000000000002</v>
      </c>
      <c r="N64" s="30">
        <f t="shared" si="97"/>
        <v>0</v>
      </c>
      <c r="O64" s="30">
        <f t="shared" si="97"/>
        <v>325.60000000000002</v>
      </c>
      <c r="P64" s="30">
        <f t="shared" si="97"/>
        <v>0</v>
      </c>
      <c r="Q64" s="30">
        <f t="shared" si="97"/>
        <v>325.60000000000002</v>
      </c>
      <c r="R64" s="30">
        <f t="shared" si="99"/>
        <v>217.1</v>
      </c>
      <c r="S64" s="30">
        <f t="shared" si="97"/>
        <v>0</v>
      </c>
      <c r="T64" s="30">
        <f t="shared" si="97"/>
        <v>217.1</v>
      </c>
      <c r="U64" s="30">
        <f t="shared" si="97"/>
        <v>0</v>
      </c>
      <c r="V64" s="30">
        <f t="shared" si="97"/>
        <v>217.1</v>
      </c>
      <c r="X64" s="183"/>
    </row>
    <row r="65" spans="1:24" ht="18" hidden="1" customHeight="1" outlineLevel="4" x14ac:dyDescent="0.2">
      <c r="A65" s="32" t="s">
        <v>481</v>
      </c>
      <c r="B65" s="32" t="s">
        <v>485</v>
      </c>
      <c r="C65" s="32" t="s">
        <v>26</v>
      </c>
      <c r="D65" s="32"/>
      <c r="E65" s="33" t="s">
        <v>27</v>
      </c>
      <c r="F65" s="30">
        <f>F66</f>
        <v>314.60000000000002</v>
      </c>
      <c r="G65" s="30">
        <f t="shared" si="97"/>
        <v>0</v>
      </c>
      <c r="H65" s="30">
        <f t="shared" si="97"/>
        <v>314.60000000000002</v>
      </c>
      <c r="I65" s="30">
        <f t="shared" si="97"/>
        <v>0</v>
      </c>
      <c r="J65" s="30">
        <f t="shared" si="97"/>
        <v>0</v>
      </c>
      <c r="K65" s="30">
        <f t="shared" si="97"/>
        <v>0</v>
      </c>
      <c r="L65" s="30">
        <f t="shared" si="97"/>
        <v>314.60000000000002</v>
      </c>
      <c r="M65" s="30">
        <f t="shared" si="98"/>
        <v>325.60000000000002</v>
      </c>
      <c r="N65" s="30">
        <f t="shared" si="97"/>
        <v>0</v>
      </c>
      <c r="O65" s="30">
        <f t="shared" si="97"/>
        <v>325.60000000000002</v>
      </c>
      <c r="P65" s="30">
        <f t="shared" si="97"/>
        <v>0</v>
      </c>
      <c r="Q65" s="30">
        <f t="shared" si="97"/>
        <v>325.60000000000002</v>
      </c>
      <c r="R65" s="30">
        <f t="shared" si="99"/>
        <v>217.1</v>
      </c>
      <c r="S65" s="30">
        <f t="shared" si="97"/>
        <v>0</v>
      </c>
      <c r="T65" s="30">
        <f t="shared" si="97"/>
        <v>217.1</v>
      </c>
      <c r="U65" s="30">
        <f t="shared" si="97"/>
        <v>0</v>
      </c>
      <c r="V65" s="30">
        <f t="shared" si="97"/>
        <v>217.1</v>
      </c>
      <c r="X65" s="183"/>
    </row>
    <row r="66" spans="1:24" ht="47.25" hidden="1" outlineLevel="5" x14ac:dyDescent="0.2">
      <c r="A66" s="32" t="s">
        <v>481</v>
      </c>
      <c r="B66" s="32" t="s">
        <v>485</v>
      </c>
      <c r="C66" s="32" t="s">
        <v>28</v>
      </c>
      <c r="D66" s="32"/>
      <c r="E66" s="33" t="s">
        <v>29</v>
      </c>
      <c r="F66" s="30">
        <f t="shared" ref="F66:V66" si="100">F67</f>
        <v>314.60000000000002</v>
      </c>
      <c r="G66" s="30">
        <f t="shared" si="100"/>
        <v>0</v>
      </c>
      <c r="H66" s="30">
        <f t="shared" si="100"/>
        <v>314.60000000000002</v>
      </c>
      <c r="I66" s="30">
        <f t="shared" si="100"/>
        <v>0</v>
      </c>
      <c r="J66" s="30">
        <f t="shared" si="100"/>
        <v>0</v>
      </c>
      <c r="K66" s="30">
        <f t="shared" si="100"/>
        <v>0</v>
      </c>
      <c r="L66" s="30">
        <f t="shared" si="100"/>
        <v>314.60000000000002</v>
      </c>
      <c r="M66" s="30">
        <f t="shared" si="100"/>
        <v>325.60000000000002</v>
      </c>
      <c r="N66" s="30">
        <f t="shared" si="100"/>
        <v>0</v>
      </c>
      <c r="O66" s="30">
        <f t="shared" si="100"/>
        <v>325.60000000000002</v>
      </c>
      <c r="P66" s="30">
        <f t="shared" si="100"/>
        <v>0</v>
      </c>
      <c r="Q66" s="30">
        <f t="shared" si="100"/>
        <v>325.60000000000002</v>
      </c>
      <c r="R66" s="30">
        <f t="shared" si="100"/>
        <v>217.1</v>
      </c>
      <c r="S66" s="30">
        <f t="shared" si="100"/>
        <v>0</v>
      </c>
      <c r="T66" s="30">
        <f t="shared" si="100"/>
        <v>217.1</v>
      </c>
      <c r="U66" s="30">
        <f t="shared" si="100"/>
        <v>0</v>
      </c>
      <c r="V66" s="30">
        <f t="shared" si="100"/>
        <v>217.1</v>
      </c>
      <c r="X66" s="183"/>
    </row>
    <row r="67" spans="1:24" ht="47.25" hidden="1" outlineLevel="7" x14ac:dyDescent="0.2">
      <c r="A67" s="34" t="s">
        <v>481</v>
      </c>
      <c r="B67" s="34" t="s">
        <v>485</v>
      </c>
      <c r="C67" s="34" t="s">
        <v>28</v>
      </c>
      <c r="D67" s="34" t="s">
        <v>4</v>
      </c>
      <c r="E67" s="35" t="s">
        <v>5</v>
      </c>
      <c r="F67" s="31">
        <v>314.60000000000002</v>
      </c>
      <c r="G67" s="31"/>
      <c r="H67" s="31">
        <f>SUM(F67:G67)</f>
        <v>314.60000000000002</v>
      </c>
      <c r="I67" s="31"/>
      <c r="J67" s="31"/>
      <c r="K67" s="31"/>
      <c r="L67" s="31">
        <f>SUM(H67:K67)</f>
        <v>314.60000000000002</v>
      </c>
      <c r="M67" s="31">
        <v>325.60000000000002</v>
      </c>
      <c r="N67" s="31"/>
      <c r="O67" s="31">
        <f>SUM(M67:N67)</f>
        <v>325.60000000000002</v>
      </c>
      <c r="P67" s="31"/>
      <c r="Q67" s="31">
        <f>SUM(O67:P67)</f>
        <v>325.60000000000002</v>
      </c>
      <c r="R67" s="31">
        <v>217.1</v>
      </c>
      <c r="S67" s="31"/>
      <c r="T67" s="31">
        <f>SUM(R67:S67)</f>
        <v>217.1</v>
      </c>
      <c r="U67" s="31"/>
      <c r="V67" s="31">
        <f>SUM(T67:U67)</f>
        <v>217.1</v>
      </c>
      <c r="X67" s="183"/>
    </row>
    <row r="68" spans="1:24" ht="31.5" outlineLevel="2" x14ac:dyDescent="0.2">
      <c r="A68" s="32" t="s">
        <v>481</v>
      </c>
      <c r="B68" s="32" t="s">
        <v>485</v>
      </c>
      <c r="C68" s="32" t="s">
        <v>30</v>
      </c>
      <c r="D68" s="32"/>
      <c r="E68" s="33" t="s">
        <v>31</v>
      </c>
      <c r="F68" s="30">
        <f t="shared" ref="F68:V69" si="101">F69</f>
        <v>126463.10000000002</v>
      </c>
      <c r="G68" s="30">
        <f t="shared" si="101"/>
        <v>0</v>
      </c>
      <c r="H68" s="30">
        <f t="shared" si="101"/>
        <v>126463.10000000002</v>
      </c>
      <c r="I68" s="30">
        <f t="shared" si="101"/>
        <v>0</v>
      </c>
      <c r="J68" s="30">
        <f t="shared" si="101"/>
        <v>0</v>
      </c>
      <c r="K68" s="30">
        <f t="shared" si="101"/>
        <v>1754.8411000000001</v>
      </c>
      <c r="L68" s="30">
        <f t="shared" si="101"/>
        <v>128217.94110000003</v>
      </c>
      <c r="M68" s="30">
        <f t="shared" ref="M68:M69" si="102">M69</f>
        <v>131002</v>
      </c>
      <c r="N68" s="30">
        <f t="shared" si="101"/>
        <v>0</v>
      </c>
      <c r="O68" s="30">
        <f t="shared" si="101"/>
        <v>131002</v>
      </c>
      <c r="P68" s="30">
        <f t="shared" si="101"/>
        <v>0</v>
      </c>
      <c r="Q68" s="30">
        <f t="shared" si="101"/>
        <v>131002</v>
      </c>
      <c r="R68" s="30">
        <f t="shared" ref="R68:R69" si="103">R69</f>
        <v>150044.59999999998</v>
      </c>
      <c r="S68" s="30">
        <f t="shared" si="101"/>
        <v>0</v>
      </c>
      <c r="T68" s="30">
        <f t="shared" si="101"/>
        <v>150044.59999999998</v>
      </c>
      <c r="U68" s="30">
        <f t="shared" si="101"/>
        <v>0</v>
      </c>
      <c r="V68" s="30">
        <f t="shared" si="101"/>
        <v>150044.59999999998</v>
      </c>
      <c r="X68" s="183"/>
    </row>
    <row r="69" spans="1:24" ht="32.25" customHeight="1" outlineLevel="3" x14ac:dyDescent="0.2">
      <c r="A69" s="32" t="s">
        <v>481</v>
      </c>
      <c r="B69" s="32" t="s">
        <v>485</v>
      </c>
      <c r="C69" s="32" t="s">
        <v>32</v>
      </c>
      <c r="D69" s="32"/>
      <c r="E69" s="33" t="s">
        <v>33</v>
      </c>
      <c r="F69" s="30">
        <f t="shared" si="101"/>
        <v>126463.10000000002</v>
      </c>
      <c r="G69" s="30">
        <f t="shared" si="101"/>
        <v>0</v>
      </c>
      <c r="H69" s="30">
        <f t="shared" si="101"/>
        <v>126463.10000000002</v>
      </c>
      <c r="I69" s="30">
        <f t="shared" si="101"/>
        <v>0</v>
      </c>
      <c r="J69" s="30">
        <f t="shared" si="101"/>
        <v>0</v>
      </c>
      <c r="K69" s="30">
        <f t="shared" si="101"/>
        <v>1754.8411000000001</v>
      </c>
      <c r="L69" s="30">
        <f t="shared" si="101"/>
        <v>128217.94110000003</v>
      </c>
      <c r="M69" s="30">
        <f t="shared" si="102"/>
        <v>131002</v>
      </c>
      <c r="N69" s="30">
        <f t="shared" si="101"/>
        <v>0</v>
      </c>
      <c r="O69" s="30">
        <f t="shared" si="101"/>
        <v>131002</v>
      </c>
      <c r="P69" s="30">
        <f t="shared" si="101"/>
        <v>0</v>
      </c>
      <c r="Q69" s="30">
        <f t="shared" si="101"/>
        <v>131002</v>
      </c>
      <c r="R69" s="30">
        <f t="shared" si="103"/>
        <v>150044.59999999998</v>
      </c>
      <c r="S69" s="30">
        <f t="shared" si="101"/>
        <v>0</v>
      </c>
      <c r="T69" s="30">
        <f t="shared" si="101"/>
        <v>150044.59999999998</v>
      </c>
      <c r="U69" s="30">
        <f t="shared" si="101"/>
        <v>0</v>
      </c>
      <c r="V69" s="30">
        <f t="shared" si="101"/>
        <v>150044.59999999998</v>
      </c>
      <c r="X69" s="183"/>
    </row>
    <row r="70" spans="1:24" ht="31.5" outlineLevel="4" x14ac:dyDescent="0.2">
      <c r="A70" s="32" t="s">
        <v>481</v>
      </c>
      <c r="B70" s="32" t="s">
        <v>485</v>
      </c>
      <c r="C70" s="32" t="s">
        <v>34</v>
      </c>
      <c r="D70" s="32"/>
      <c r="E70" s="33" t="s">
        <v>35</v>
      </c>
      <c r="F70" s="30">
        <f>F71+F76+F78+F80+F82+F85+F88+F90</f>
        <v>126463.10000000002</v>
      </c>
      <c r="G70" s="30">
        <f t="shared" ref="G70:J70" si="104">G71+G76+G78+G80+G82+G85+G88+G90</f>
        <v>0</v>
      </c>
      <c r="H70" s="30">
        <f t="shared" si="104"/>
        <v>126463.10000000002</v>
      </c>
      <c r="I70" s="30">
        <f t="shared" si="104"/>
        <v>0</v>
      </c>
      <c r="J70" s="30">
        <f t="shared" si="104"/>
        <v>0</v>
      </c>
      <c r="K70" s="30">
        <f t="shared" ref="K70:L70" si="105">K71+K76+K78+K80+K82+K85+K88+K90</f>
        <v>1754.8411000000001</v>
      </c>
      <c r="L70" s="30">
        <f t="shared" si="105"/>
        <v>128217.94110000003</v>
      </c>
      <c r="M70" s="30">
        <f t="shared" ref="M70:R70" si="106">M71+M76+M78+M80+M82+M85+M88+M90</f>
        <v>131002</v>
      </c>
      <c r="N70" s="30">
        <f t="shared" ref="N70" si="107">N71+N76+N78+N80+N82+N85+N88+N90</f>
        <v>0</v>
      </c>
      <c r="O70" s="30">
        <f t="shared" ref="O70:Q70" si="108">O71+O76+O78+O80+O82+O85+O88+O90</f>
        <v>131002</v>
      </c>
      <c r="P70" s="30">
        <f t="shared" si="108"/>
        <v>0</v>
      </c>
      <c r="Q70" s="30">
        <f t="shared" si="108"/>
        <v>131002</v>
      </c>
      <c r="R70" s="30">
        <f t="shared" si="106"/>
        <v>150044.59999999998</v>
      </c>
      <c r="S70" s="30">
        <f t="shared" ref="S70" si="109">S71+S76+S78+S80+S82+S85+S88+S90</f>
        <v>0</v>
      </c>
      <c r="T70" s="30">
        <f t="shared" ref="T70:V70" si="110">T71+T76+T78+T80+T82+T85+T88+T90</f>
        <v>150044.59999999998</v>
      </c>
      <c r="U70" s="30">
        <f t="shared" si="110"/>
        <v>0</v>
      </c>
      <c r="V70" s="30">
        <f t="shared" si="110"/>
        <v>150044.59999999998</v>
      </c>
      <c r="X70" s="183"/>
    </row>
    <row r="71" spans="1:24" ht="15.75" outlineLevel="5" x14ac:dyDescent="0.2">
      <c r="A71" s="32" t="s">
        <v>481</v>
      </c>
      <c r="B71" s="32" t="s">
        <v>485</v>
      </c>
      <c r="C71" s="32" t="s">
        <v>36</v>
      </c>
      <c r="D71" s="32"/>
      <c r="E71" s="33" t="s">
        <v>37</v>
      </c>
      <c r="F71" s="30">
        <f>F72+F73+F75+F74</f>
        <v>119048.00000000001</v>
      </c>
      <c r="G71" s="30">
        <f t="shared" ref="G71:J71" si="111">G72+G73+G75+G74</f>
        <v>0</v>
      </c>
      <c r="H71" s="30">
        <f t="shared" si="111"/>
        <v>119048.00000000001</v>
      </c>
      <c r="I71" s="30">
        <f t="shared" si="111"/>
        <v>0</v>
      </c>
      <c r="J71" s="30">
        <f t="shared" si="111"/>
        <v>0</v>
      </c>
      <c r="K71" s="30">
        <f t="shared" ref="K71:L71" si="112">K72+K73+K75+K74</f>
        <v>1754.8411000000001</v>
      </c>
      <c r="L71" s="30">
        <f t="shared" si="112"/>
        <v>120802.84110000002</v>
      </c>
      <c r="M71" s="30">
        <f t="shared" ref="M71:R71" si="113">M72+M73+M75+M74</f>
        <v>123362.3</v>
      </c>
      <c r="N71" s="30">
        <f t="shared" ref="N71" si="114">N72+N73+N75+N74</f>
        <v>0</v>
      </c>
      <c r="O71" s="30">
        <f t="shared" ref="O71:Q71" si="115">O72+O73+O75+O74</f>
        <v>123362.3</v>
      </c>
      <c r="P71" s="30">
        <f t="shared" si="115"/>
        <v>0</v>
      </c>
      <c r="Q71" s="30">
        <f t="shared" si="115"/>
        <v>123362.3</v>
      </c>
      <c r="R71" s="30">
        <f t="shared" si="113"/>
        <v>142404.9</v>
      </c>
      <c r="S71" s="30">
        <f t="shared" ref="S71" si="116">S72+S73+S75+S74</f>
        <v>0</v>
      </c>
      <c r="T71" s="30">
        <f t="shared" ref="T71:V71" si="117">T72+T73+T75+T74</f>
        <v>142404.9</v>
      </c>
      <c r="U71" s="30">
        <f t="shared" si="117"/>
        <v>0</v>
      </c>
      <c r="V71" s="30">
        <f t="shared" si="117"/>
        <v>142404.9</v>
      </c>
      <c r="X71" s="183"/>
    </row>
    <row r="72" spans="1:24" ht="47.25" outlineLevel="7" x14ac:dyDescent="0.2">
      <c r="A72" s="34" t="s">
        <v>481</v>
      </c>
      <c r="B72" s="34" t="s">
        <v>485</v>
      </c>
      <c r="C72" s="34" t="s">
        <v>36</v>
      </c>
      <c r="D72" s="34" t="s">
        <v>4</v>
      </c>
      <c r="E72" s="35" t="s">
        <v>5</v>
      </c>
      <c r="F72" s="31">
        <v>107767.1</v>
      </c>
      <c r="G72" s="31"/>
      <c r="H72" s="31">
        <f t="shared" ref="H72:H75" si="118">SUM(F72:G72)</f>
        <v>107767.1</v>
      </c>
      <c r="I72" s="31"/>
      <c r="J72" s="31"/>
      <c r="K72" s="31">
        <v>1754.8411000000001</v>
      </c>
      <c r="L72" s="31">
        <f t="shared" ref="L72:L75" si="119">SUM(H72:K72)</f>
        <v>109521.94110000001</v>
      </c>
      <c r="M72" s="31">
        <v>112081.4</v>
      </c>
      <c r="N72" s="31"/>
      <c r="O72" s="31">
        <f t="shared" ref="O72:O75" si="120">SUM(M72:N72)</f>
        <v>112081.4</v>
      </c>
      <c r="P72" s="31"/>
      <c r="Q72" s="31">
        <f t="shared" ref="Q72:Q75" si="121">SUM(O72:P72)</f>
        <v>112081.4</v>
      </c>
      <c r="R72" s="31">
        <v>131124</v>
      </c>
      <c r="S72" s="31"/>
      <c r="T72" s="31">
        <f t="shared" ref="T72:T75" si="122">SUM(R72:S72)</f>
        <v>131124</v>
      </c>
      <c r="U72" s="31"/>
      <c r="V72" s="31">
        <f t="shared" ref="V72:V75" si="123">SUM(T72:U72)</f>
        <v>131124</v>
      </c>
      <c r="X72" s="183"/>
    </row>
    <row r="73" spans="1:24" ht="15.75" hidden="1" outlineLevel="7" x14ac:dyDescent="0.2">
      <c r="A73" s="34" t="s">
        <v>481</v>
      </c>
      <c r="B73" s="34" t="s">
        <v>485</v>
      </c>
      <c r="C73" s="34" t="s">
        <v>36</v>
      </c>
      <c r="D73" s="34" t="s">
        <v>7</v>
      </c>
      <c r="E73" s="35" t="s">
        <v>8</v>
      </c>
      <c r="F73" s="31">
        <v>10741.6</v>
      </c>
      <c r="G73" s="31"/>
      <c r="H73" s="31">
        <f t="shared" si="118"/>
        <v>10741.6</v>
      </c>
      <c r="I73" s="31"/>
      <c r="J73" s="31"/>
      <c r="K73" s="31"/>
      <c r="L73" s="31">
        <f t="shared" si="119"/>
        <v>10741.6</v>
      </c>
      <c r="M73" s="31">
        <v>10741.6</v>
      </c>
      <c r="N73" s="31"/>
      <c r="O73" s="31">
        <f t="shared" si="120"/>
        <v>10741.6</v>
      </c>
      <c r="P73" s="31"/>
      <c r="Q73" s="31">
        <f t="shared" si="121"/>
        <v>10741.6</v>
      </c>
      <c r="R73" s="31">
        <v>10741.6</v>
      </c>
      <c r="S73" s="31"/>
      <c r="T73" s="31">
        <f t="shared" si="122"/>
        <v>10741.6</v>
      </c>
      <c r="U73" s="31"/>
      <c r="V73" s="31">
        <f t="shared" si="123"/>
        <v>10741.6</v>
      </c>
      <c r="X73" s="183"/>
    </row>
    <row r="74" spans="1:24" ht="31.5" hidden="1" outlineLevel="7" x14ac:dyDescent="0.2">
      <c r="A74" s="34" t="s">
        <v>481</v>
      </c>
      <c r="B74" s="34" t="s">
        <v>485</v>
      </c>
      <c r="C74" s="34" t="s">
        <v>36</v>
      </c>
      <c r="D74" s="34" t="s">
        <v>65</v>
      </c>
      <c r="E74" s="35" t="s">
        <v>66</v>
      </c>
      <c r="F74" s="31">
        <v>260</v>
      </c>
      <c r="G74" s="31"/>
      <c r="H74" s="31">
        <f t="shared" si="118"/>
        <v>260</v>
      </c>
      <c r="I74" s="31"/>
      <c r="J74" s="31"/>
      <c r="K74" s="31"/>
      <c r="L74" s="31">
        <f t="shared" si="119"/>
        <v>260</v>
      </c>
      <c r="M74" s="31">
        <v>260</v>
      </c>
      <c r="N74" s="31"/>
      <c r="O74" s="31">
        <f t="shared" si="120"/>
        <v>260</v>
      </c>
      <c r="P74" s="31"/>
      <c r="Q74" s="31">
        <f t="shared" si="121"/>
        <v>260</v>
      </c>
      <c r="R74" s="31">
        <v>260</v>
      </c>
      <c r="S74" s="31"/>
      <c r="T74" s="31">
        <f t="shared" si="122"/>
        <v>260</v>
      </c>
      <c r="U74" s="31"/>
      <c r="V74" s="31">
        <f t="shared" si="123"/>
        <v>260</v>
      </c>
      <c r="X74" s="183"/>
    </row>
    <row r="75" spans="1:24" ht="15.75" hidden="1" outlineLevel="7" x14ac:dyDescent="0.2">
      <c r="A75" s="34" t="s">
        <v>481</v>
      </c>
      <c r="B75" s="34" t="s">
        <v>485</v>
      </c>
      <c r="C75" s="34" t="s">
        <v>36</v>
      </c>
      <c r="D75" s="34" t="s">
        <v>15</v>
      </c>
      <c r="E75" s="35" t="s">
        <v>16</v>
      </c>
      <c r="F75" s="31">
        <v>279.3</v>
      </c>
      <c r="G75" s="31"/>
      <c r="H75" s="31">
        <f t="shared" si="118"/>
        <v>279.3</v>
      </c>
      <c r="I75" s="31"/>
      <c r="J75" s="31"/>
      <c r="K75" s="31"/>
      <c r="L75" s="31">
        <f t="shared" si="119"/>
        <v>279.3</v>
      </c>
      <c r="M75" s="31">
        <v>279.3</v>
      </c>
      <c r="N75" s="31"/>
      <c r="O75" s="31">
        <f t="shared" si="120"/>
        <v>279.3</v>
      </c>
      <c r="P75" s="31"/>
      <c r="Q75" s="31">
        <f t="shared" si="121"/>
        <v>279.3</v>
      </c>
      <c r="R75" s="31">
        <v>279.3</v>
      </c>
      <c r="S75" s="31"/>
      <c r="T75" s="31">
        <f t="shared" si="122"/>
        <v>279.3</v>
      </c>
      <c r="U75" s="31"/>
      <c r="V75" s="31">
        <f t="shared" si="123"/>
        <v>279.3</v>
      </c>
      <c r="X75" s="183"/>
    </row>
    <row r="76" spans="1:24" ht="15.75" hidden="1" outlineLevel="5" x14ac:dyDescent="0.2">
      <c r="A76" s="32" t="s">
        <v>481</v>
      </c>
      <c r="B76" s="32" t="s">
        <v>485</v>
      </c>
      <c r="C76" s="32" t="s">
        <v>38</v>
      </c>
      <c r="D76" s="32"/>
      <c r="E76" s="33" t="s">
        <v>10</v>
      </c>
      <c r="F76" s="30">
        <f t="shared" ref="F76:V76" si="124">F77</f>
        <v>720</v>
      </c>
      <c r="G76" s="30">
        <f t="shared" si="124"/>
        <v>0</v>
      </c>
      <c r="H76" s="30">
        <f t="shared" si="124"/>
        <v>720</v>
      </c>
      <c r="I76" s="30">
        <f t="shared" si="124"/>
        <v>0</v>
      </c>
      <c r="J76" s="30">
        <f t="shared" si="124"/>
        <v>0</v>
      </c>
      <c r="K76" s="30">
        <f t="shared" si="124"/>
        <v>0</v>
      </c>
      <c r="L76" s="30">
        <f t="shared" si="124"/>
        <v>720</v>
      </c>
      <c r="M76" s="30">
        <f t="shared" si="124"/>
        <v>720</v>
      </c>
      <c r="N76" s="30">
        <f t="shared" si="124"/>
        <v>0</v>
      </c>
      <c r="O76" s="30">
        <f t="shared" si="124"/>
        <v>720</v>
      </c>
      <c r="P76" s="30">
        <f t="shared" si="124"/>
        <v>0</v>
      </c>
      <c r="Q76" s="30">
        <f t="shared" si="124"/>
        <v>720</v>
      </c>
      <c r="R76" s="30">
        <f t="shared" si="124"/>
        <v>720</v>
      </c>
      <c r="S76" s="30">
        <f t="shared" si="124"/>
        <v>0</v>
      </c>
      <c r="T76" s="30">
        <f t="shared" si="124"/>
        <v>720</v>
      </c>
      <c r="U76" s="30">
        <f t="shared" si="124"/>
        <v>0</v>
      </c>
      <c r="V76" s="30">
        <f t="shared" si="124"/>
        <v>720</v>
      </c>
      <c r="X76" s="183"/>
    </row>
    <row r="77" spans="1:24" ht="15.75" hidden="1" outlineLevel="7" x14ac:dyDescent="0.2">
      <c r="A77" s="34" t="s">
        <v>481</v>
      </c>
      <c r="B77" s="34" t="s">
        <v>485</v>
      </c>
      <c r="C77" s="34" t="s">
        <v>38</v>
      </c>
      <c r="D77" s="34" t="s">
        <v>7</v>
      </c>
      <c r="E77" s="35" t="s">
        <v>8</v>
      </c>
      <c r="F77" s="31">
        <v>720</v>
      </c>
      <c r="G77" s="31"/>
      <c r="H77" s="31">
        <f>SUM(F77:G77)</f>
        <v>720</v>
      </c>
      <c r="I77" s="31"/>
      <c r="J77" s="31"/>
      <c r="K77" s="31"/>
      <c r="L77" s="31">
        <f>SUM(H77:K77)</f>
        <v>720</v>
      </c>
      <c r="M77" s="31">
        <v>720</v>
      </c>
      <c r="N77" s="31"/>
      <c r="O77" s="31">
        <f>SUM(M77:N77)</f>
        <v>720</v>
      </c>
      <c r="P77" s="31"/>
      <c r="Q77" s="31">
        <f>SUM(O77:P77)</f>
        <v>720</v>
      </c>
      <c r="R77" s="31">
        <v>720</v>
      </c>
      <c r="S77" s="31"/>
      <c r="T77" s="31">
        <f>SUM(R77:S77)</f>
        <v>720</v>
      </c>
      <c r="U77" s="31"/>
      <c r="V77" s="31">
        <f>SUM(T77:U77)</f>
        <v>720</v>
      </c>
      <c r="X77" s="183"/>
    </row>
    <row r="78" spans="1:24" ht="47.25" hidden="1" outlineLevel="5" x14ac:dyDescent="0.2">
      <c r="A78" s="32" t="s">
        <v>481</v>
      </c>
      <c r="B78" s="32" t="s">
        <v>485</v>
      </c>
      <c r="C78" s="32" t="s">
        <v>39</v>
      </c>
      <c r="D78" s="32"/>
      <c r="E78" s="33" t="s">
        <v>487</v>
      </c>
      <c r="F78" s="30">
        <f t="shared" ref="F78:V78" si="125">F79</f>
        <v>19.7</v>
      </c>
      <c r="G78" s="30">
        <f t="shared" si="125"/>
        <v>0</v>
      </c>
      <c r="H78" s="30">
        <f t="shared" si="125"/>
        <v>19.7</v>
      </c>
      <c r="I78" s="30">
        <f t="shared" si="125"/>
        <v>0</v>
      </c>
      <c r="J78" s="30">
        <f t="shared" si="125"/>
        <v>0</v>
      </c>
      <c r="K78" s="30">
        <f t="shared" si="125"/>
        <v>0</v>
      </c>
      <c r="L78" s="30">
        <f t="shared" si="125"/>
        <v>19.7</v>
      </c>
      <c r="M78" s="30">
        <f t="shared" si="125"/>
        <v>20.5</v>
      </c>
      <c r="N78" s="30">
        <f t="shared" si="125"/>
        <v>0</v>
      </c>
      <c r="O78" s="30">
        <f t="shared" si="125"/>
        <v>20.5</v>
      </c>
      <c r="P78" s="30">
        <f t="shared" si="125"/>
        <v>0</v>
      </c>
      <c r="Q78" s="30">
        <f t="shared" si="125"/>
        <v>20.5</v>
      </c>
      <c r="R78" s="30">
        <f t="shared" si="125"/>
        <v>20.5</v>
      </c>
      <c r="S78" s="30">
        <f t="shared" si="125"/>
        <v>0</v>
      </c>
      <c r="T78" s="30">
        <f t="shared" si="125"/>
        <v>20.5</v>
      </c>
      <c r="U78" s="30">
        <f t="shared" si="125"/>
        <v>0</v>
      </c>
      <c r="V78" s="30">
        <f t="shared" si="125"/>
        <v>20.5</v>
      </c>
      <c r="X78" s="183"/>
    </row>
    <row r="79" spans="1:24" ht="47.25" hidden="1" outlineLevel="7" x14ac:dyDescent="0.2">
      <c r="A79" s="34" t="s">
        <v>481</v>
      </c>
      <c r="B79" s="34" t="s">
        <v>485</v>
      </c>
      <c r="C79" s="34" t="s">
        <v>39</v>
      </c>
      <c r="D79" s="34" t="s">
        <v>4</v>
      </c>
      <c r="E79" s="35" t="s">
        <v>5</v>
      </c>
      <c r="F79" s="31">
        <v>19.7</v>
      </c>
      <c r="G79" s="31"/>
      <c r="H79" s="31">
        <f>SUM(F79:G79)</f>
        <v>19.7</v>
      </c>
      <c r="I79" s="31"/>
      <c r="J79" s="31"/>
      <c r="K79" s="31"/>
      <c r="L79" s="31">
        <f>SUM(H79:K79)</f>
        <v>19.7</v>
      </c>
      <c r="M79" s="31">
        <v>20.5</v>
      </c>
      <c r="N79" s="31"/>
      <c r="O79" s="31">
        <f>SUM(M79:N79)</f>
        <v>20.5</v>
      </c>
      <c r="P79" s="31"/>
      <c r="Q79" s="31">
        <f>SUM(O79:P79)</f>
        <v>20.5</v>
      </c>
      <c r="R79" s="31">
        <v>20.5</v>
      </c>
      <c r="S79" s="31"/>
      <c r="T79" s="31">
        <f>SUM(R79:S79)</f>
        <v>20.5</v>
      </c>
      <c r="U79" s="31"/>
      <c r="V79" s="31">
        <f>SUM(T79:U79)</f>
        <v>20.5</v>
      </c>
      <c r="X79" s="183"/>
    </row>
    <row r="80" spans="1:24" ht="15.75" hidden="1" outlineLevel="5" x14ac:dyDescent="0.2">
      <c r="A80" s="32" t="s">
        <v>481</v>
      </c>
      <c r="B80" s="32" t="s">
        <v>485</v>
      </c>
      <c r="C80" s="32" t="s">
        <v>40</v>
      </c>
      <c r="D80" s="32"/>
      <c r="E80" s="33" t="s">
        <v>41</v>
      </c>
      <c r="F80" s="30">
        <f t="shared" ref="F80:V80" si="126">F81</f>
        <v>154.5</v>
      </c>
      <c r="G80" s="30">
        <f t="shared" si="126"/>
        <v>0</v>
      </c>
      <c r="H80" s="30">
        <f t="shared" si="126"/>
        <v>154.5</v>
      </c>
      <c r="I80" s="30">
        <f t="shared" si="126"/>
        <v>0</v>
      </c>
      <c r="J80" s="30">
        <f t="shared" si="126"/>
        <v>0</v>
      </c>
      <c r="K80" s="30">
        <f t="shared" si="126"/>
        <v>0</v>
      </c>
      <c r="L80" s="30">
        <f t="shared" si="126"/>
        <v>154.5</v>
      </c>
      <c r="M80" s="30">
        <f t="shared" si="126"/>
        <v>154.5</v>
      </c>
      <c r="N80" s="30">
        <f t="shared" si="126"/>
        <v>0</v>
      </c>
      <c r="O80" s="30">
        <f t="shared" si="126"/>
        <v>154.5</v>
      </c>
      <c r="P80" s="30">
        <f t="shared" si="126"/>
        <v>0</v>
      </c>
      <c r="Q80" s="30">
        <f t="shared" si="126"/>
        <v>154.5</v>
      </c>
      <c r="R80" s="30">
        <f t="shared" si="126"/>
        <v>154.5</v>
      </c>
      <c r="S80" s="30">
        <f t="shared" si="126"/>
        <v>0</v>
      </c>
      <c r="T80" s="30">
        <f t="shared" si="126"/>
        <v>154.5</v>
      </c>
      <c r="U80" s="30">
        <f t="shared" si="126"/>
        <v>0</v>
      </c>
      <c r="V80" s="30">
        <f t="shared" si="126"/>
        <v>154.5</v>
      </c>
      <c r="X80" s="183"/>
    </row>
    <row r="81" spans="1:24" ht="15.75" hidden="1" outlineLevel="7" x14ac:dyDescent="0.2">
      <c r="A81" s="34" t="s">
        <v>481</v>
      </c>
      <c r="B81" s="34" t="s">
        <v>485</v>
      </c>
      <c r="C81" s="34" t="s">
        <v>40</v>
      </c>
      <c r="D81" s="34" t="s">
        <v>7</v>
      </c>
      <c r="E81" s="35" t="s">
        <v>8</v>
      </c>
      <c r="F81" s="31">
        <v>154.5</v>
      </c>
      <c r="G81" s="31"/>
      <c r="H81" s="31">
        <f>SUM(F81:G81)</f>
        <v>154.5</v>
      </c>
      <c r="I81" s="31"/>
      <c r="J81" s="31"/>
      <c r="K81" s="31"/>
      <c r="L81" s="31">
        <f>SUM(H81:K81)</f>
        <v>154.5</v>
      </c>
      <c r="M81" s="31">
        <v>154.5</v>
      </c>
      <c r="N81" s="31"/>
      <c r="O81" s="31">
        <f>SUM(M81:N81)</f>
        <v>154.5</v>
      </c>
      <c r="P81" s="31"/>
      <c r="Q81" s="31">
        <f>SUM(O81:P81)</f>
        <v>154.5</v>
      </c>
      <c r="R81" s="31">
        <v>154.5</v>
      </c>
      <c r="S81" s="31"/>
      <c r="T81" s="31">
        <f>SUM(R81:S81)</f>
        <v>154.5</v>
      </c>
      <c r="U81" s="31"/>
      <c r="V81" s="31">
        <f>SUM(T81:U81)</f>
        <v>154.5</v>
      </c>
      <c r="X81" s="183"/>
    </row>
    <row r="82" spans="1:24" ht="31.5" hidden="1" outlineLevel="5" x14ac:dyDescent="0.2">
      <c r="A82" s="32" t="s">
        <v>481</v>
      </c>
      <c r="B82" s="32" t="s">
        <v>485</v>
      </c>
      <c r="C82" s="32" t="s">
        <v>42</v>
      </c>
      <c r="D82" s="32"/>
      <c r="E82" s="33" t="s">
        <v>43</v>
      </c>
      <c r="F82" s="30">
        <f>F83+F84</f>
        <v>418.8</v>
      </c>
      <c r="G82" s="30">
        <f t="shared" ref="G82:J82" si="127">G83+G84</f>
        <v>0</v>
      </c>
      <c r="H82" s="30">
        <f t="shared" si="127"/>
        <v>418.8</v>
      </c>
      <c r="I82" s="30">
        <f t="shared" si="127"/>
        <v>0</v>
      </c>
      <c r="J82" s="30">
        <f t="shared" si="127"/>
        <v>0</v>
      </c>
      <c r="K82" s="30">
        <f t="shared" ref="K82:L82" si="128">K83+K84</f>
        <v>0</v>
      </c>
      <c r="L82" s="30">
        <f t="shared" si="128"/>
        <v>418.8</v>
      </c>
      <c r="M82" s="30">
        <f t="shared" ref="M82:R82" si="129">M83+M84</f>
        <v>433.4</v>
      </c>
      <c r="N82" s="30">
        <f t="shared" ref="N82" si="130">N83+N84</f>
        <v>0</v>
      </c>
      <c r="O82" s="30">
        <f t="shared" ref="O82:Q82" si="131">O83+O84</f>
        <v>433.4</v>
      </c>
      <c r="P82" s="30">
        <f t="shared" si="131"/>
        <v>0</v>
      </c>
      <c r="Q82" s="30">
        <f t="shared" si="131"/>
        <v>433.4</v>
      </c>
      <c r="R82" s="30">
        <f t="shared" si="129"/>
        <v>433.4</v>
      </c>
      <c r="S82" s="30">
        <f t="shared" ref="S82" si="132">S83+S84</f>
        <v>0</v>
      </c>
      <c r="T82" s="30">
        <f t="shared" ref="T82:V82" si="133">T83+T84</f>
        <v>433.4</v>
      </c>
      <c r="U82" s="30">
        <f t="shared" si="133"/>
        <v>0</v>
      </c>
      <c r="V82" s="30">
        <f t="shared" si="133"/>
        <v>433.4</v>
      </c>
      <c r="X82" s="183"/>
    </row>
    <row r="83" spans="1:24" ht="47.25" hidden="1" outlineLevel="7" x14ac:dyDescent="0.2">
      <c r="A83" s="34" t="s">
        <v>481</v>
      </c>
      <c r="B83" s="34" t="s">
        <v>485</v>
      </c>
      <c r="C83" s="34" t="s">
        <v>42</v>
      </c>
      <c r="D83" s="34" t="s">
        <v>4</v>
      </c>
      <c r="E83" s="35" t="s">
        <v>5</v>
      </c>
      <c r="F83" s="31">
        <v>298.8</v>
      </c>
      <c r="G83" s="31"/>
      <c r="H83" s="31">
        <f t="shared" ref="H83:H84" si="134">SUM(F83:G83)</f>
        <v>298.8</v>
      </c>
      <c r="I83" s="31"/>
      <c r="J83" s="31"/>
      <c r="K83" s="31"/>
      <c r="L83" s="31">
        <f t="shared" ref="L83:L84" si="135">SUM(H83:K83)</f>
        <v>298.8</v>
      </c>
      <c r="M83" s="31">
        <v>313.39999999999998</v>
      </c>
      <c r="N83" s="31"/>
      <c r="O83" s="31">
        <f t="shared" ref="O83:O84" si="136">SUM(M83:N83)</f>
        <v>313.39999999999998</v>
      </c>
      <c r="P83" s="31"/>
      <c r="Q83" s="31">
        <f t="shared" ref="Q83:Q84" si="137">SUM(O83:P83)</f>
        <v>313.39999999999998</v>
      </c>
      <c r="R83" s="31">
        <v>313.39999999999998</v>
      </c>
      <c r="S83" s="31"/>
      <c r="T83" s="31">
        <f t="shared" ref="T83:T84" si="138">SUM(R83:S83)</f>
        <v>313.39999999999998</v>
      </c>
      <c r="U83" s="31"/>
      <c r="V83" s="31">
        <f t="shared" ref="V83:V84" si="139">SUM(T83:U83)</f>
        <v>313.39999999999998</v>
      </c>
      <c r="X83" s="183"/>
    </row>
    <row r="84" spans="1:24" ht="15.75" hidden="1" outlineLevel="7" x14ac:dyDescent="0.2">
      <c r="A84" s="34" t="s">
        <v>481</v>
      </c>
      <c r="B84" s="34" t="s">
        <v>485</v>
      </c>
      <c r="C84" s="34" t="s">
        <v>42</v>
      </c>
      <c r="D84" s="34" t="s">
        <v>7</v>
      </c>
      <c r="E84" s="35" t="s">
        <v>8</v>
      </c>
      <c r="F84" s="31">
        <v>120</v>
      </c>
      <c r="G84" s="31"/>
      <c r="H84" s="31">
        <f t="shared" si="134"/>
        <v>120</v>
      </c>
      <c r="I84" s="31"/>
      <c r="J84" s="31"/>
      <c r="K84" s="31"/>
      <c r="L84" s="31">
        <f t="shared" si="135"/>
        <v>120</v>
      </c>
      <c r="M84" s="31">
        <v>120</v>
      </c>
      <c r="N84" s="31"/>
      <c r="O84" s="31">
        <f t="shared" si="136"/>
        <v>120</v>
      </c>
      <c r="P84" s="31"/>
      <c r="Q84" s="31">
        <f t="shared" si="137"/>
        <v>120</v>
      </c>
      <c r="R84" s="31">
        <v>120</v>
      </c>
      <c r="S84" s="31"/>
      <c r="T84" s="31">
        <f t="shared" si="138"/>
        <v>120</v>
      </c>
      <c r="U84" s="31"/>
      <c r="V84" s="31">
        <f t="shared" si="139"/>
        <v>120</v>
      </c>
      <c r="X84" s="183"/>
    </row>
    <row r="85" spans="1:24" ht="31.5" hidden="1" outlineLevel="5" x14ac:dyDescent="0.2">
      <c r="A85" s="32" t="s">
        <v>481</v>
      </c>
      <c r="B85" s="32" t="s">
        <v>485</v>
      </c>
      <c r="C85" s="32" t="s">
        <v>690</v>
      </c>
      <c r="D85" s="32"/>
      <c r="E85" s="33" t="s">
        <v>432</v>
      </c>
      <c r="F85" s="30">
        <f>F86+F87</f>
        <v>5584.5</v>
      </c>
      <c r="G85" s="30">
        <f t="shared" ref="G85:J85" si="140">G86+G87</f>
        <v>0</v>
      </c>
      <c r="H85" s="30">
        <f t="shared" si="140"/>
        <v>5584.5</v>
      </c>
      <c r="I85" s="30">
        <f t="shared" si="140"/>
        <v>0</v>
      </c>
      <c r="J85" s="30">
        <f t="shared" si="140"/>
        <v>0</v>
      </c>
      <c r="K85" s="30">
        <f t="shared" ref="K85:L85" si="141">K86+K87</f>
        <v>0</v>
      </c>
      <c r="L85" s="30">
        <f t="shared" si="141"/>
        <v>5584.5</v>
      </c>
      <c r="M85" s="30">
        <f t="shared" ref="M85:R85" si="142">M86+M87</f>
        <v>5775.4</v>
      </c>
      <c r="N85" s="30">
        <f t="shared" ref="N85" si="143">N86+N87</f>
        <v>0</v>
      </c>
      <c r="O85" s="30">
        <f t="shared" ref="O85:Q85" si="144">O86+O87</f>
        <v>5775.4</v>
      </c>
      <c r="P85" s="30">
        <f t="shared" si="144"/>
        <v>0</v>
      </c>
      <c r="Q85" s="30">
        <f t="shared" si="144"/>
        <v>5775.4</v>
      </c>
      <c r="R85" s="30">
        <f t="shared" si="142"/>
        <v>5775.4</v>
      </c>
      <c r="S85" s="30">
        <f t="shared" ref="S85" si="145">S86+S87</f>
        <v>0</v>
      </c>
      <c r="T85" s="30">
        <f t="shared" ref="T85:V85" si="146">T86+T87</f>
        <v>5775.4</v>
      </c>
      <c r="U85" s="30">
        <f t="shared" si="146"/>
        <v>0</v>
      </c>
      <c r="V85" s="30">
        <f t="shared" si="146"/>
        <v>5775.4</v>
      </c>
      <c r="X85" s="183"/>
    </row>
    <row r="86" spans="1:24" ht="47.25" hidden="1" outlineLevel="7" x14ac:dyDescent="0.2">
      <c r="A86" s="34" t="s">
        <v>481</v>
      </c>
      <c r="B86" s="34" t="s">
        <v>485</v>
      </c>
      <c r="C86" s="34" t="s">
        <v>690</v>
      </c>
      <c r="D86" s="34" t="s">
        <v>4</v>
      </c>
      <c r="E86" s="35" t="s">
        <v>5</v>
      </c>
      <c r="F86" s="31">
        <v>5489.5</v>
      </c>
      <c r="G86" s="31"/>
      <c r="H86" s="31">
        <f t="shared" ref="H86:H87" si="147">SUM(F86:G86)</f>
        <v>5489.5</v>
      </c>
      <c r="I86" s="31"/>
      <c r="J86" s="31"/>
      <c r="K86" s="31"/>
      <c r="L86" s="31">
        <f t="shared" ref="L86:L87" si="148">SUM(H86:K86)</f>
        <v>5489.5</v>
      </c>
      <c r="M86" s="31">
        <v>5680.4</v>
      </c>
      <c r="N86" s="31"/>
      <c r="O86" s="31">
        <f t="shared" ref="O86:O87" si="149">SUM(M86:N86)</f>
        <v>5680.4</v>
      </c>
      <c r="P86" s="31"/>
      <c r="Q86" s="31">
        <f t="shared" ref="Q86:Q87" si="150">SUM(O86:P86)</f>
        <v>5680.4</v>
      </c>
      <c r="R86" s="31">
        <v>5680.4</v>
      </c>
      <c r="S86" s="31"/>
      <c r="T86" s="31">
        <f t="shared" ref="T86:T87" si="151">SUM(R86:S86)</f>
        <v>5680.4</v>
      </c>
      <c r="U86" s="31"/>
      <c r="V86" s="31">
        <f t="shared" ref="V86:V87" si="152">SUM(T86:U86)</f>
        <v>5680.4</v>
      </c>
      <c r="X86" s="183"/>
    </row>
    <row r="87" spans="1:24" ht="15.75" hidden="1" outlineLevel="7" x14ac:dyDescent="0.2">
      <c r="A87" s="34" t="s">
        <v>481</v>
      </c>
      <c r="B87" s="34" t="s">
        <v>485</v>
      </c>
      <c r="C87" s="34" t="s">
        <v>690</v>
      </c>
      <c r="D87" s="34" t="s">
        <v>7</v>
      </c>
      <c r="E87" s="35" t="s">
        <v>8</v>
      </c>
      <c r="F87" s="31">
        <v>95</v>
      </c>
      <c r="G87" s="31"/>
      <c r="H87" s="31">
        <f t="shared" si="147"/>
        <v>95</v>
      </c>
      <c r="I87" s="31"/>
      <c r="J87" s="31"/>
      <c r="K87" s="31"/>
      <c r="L87" s="31">
        <f t="shared" si="148"/>
        <v>95</v>
      </c>
      <c r="M87" s="31">
        <v>95</v>
      </c>
      <c r="N87" s="31"/>
      <c r="O87" s="31">
        <f t="shared" si="149"/>
        <v>95</v>
      </c>
      <c r="P87" s="31"/>
      <c r="Q87" s="31">
        <f t="shared" si="150"/>
        <v>95</v>
      </c>
      <c r="R87" s="31">
        <v>95</v>
      </c>
      <c r="S87" s="31"/>
      <c r="T87" s="31">
        <f t="shared" si="151"/>
        <v>95</v>
      </c>
      <c r="U87" s="31"/>
      <c r="V87" s="31">
        <f t="shared" si="152"/>
        <v>95</v>
      </c>
      <c r="X87" s="183"/>
    </row>
    <row r="88" spans="1:24" ht="47.25" hidden="1" outlineLevel="5" x14ac:dyDescent="0.2">
      <c r="A88" s="32" t="s">
        <v>481</v>
      </c>
      <c r="B88" s="32" t="s">
        <v>485</v>
      </c>
      <c r="C88" s="32" t="s">
        <v>44</v>
      </c>
      <c r="D88" s="32"/>
      <c r="E88" s="33" t="s">
        <v>45</v>
      </c>
      <c r="F88" s="30">
        <f t="shared" ref="F88:V88" si="153">F89</f>
        <v>0.6</v>
      </c>
      <c r="G88" s="30">
        <f t="shared" si="153"/>
        <v>0</v>
      </c>
      <c r="H88" s="30">
        <f t="shared" si="153"/>
        <v>0.6</v>
      </c>
      <c r="I88" s="30">
        <f t="shared" si="153"/>
        <v>0</v>
      </c>
      <c r="J88" s="30">
        <f t="shared" si="153"/>
        <v>0</v>
      </c>
      <c r="K88" s="30">
        <f t="shared" si="153"/>
        <v>0</v>
      </c>
      <c r="L88" s="30">
        <f t="shared" si="153"/>
        <v>0.6</v>
      </c>
      <c r="M88" s="30">
        <f t="shared" si="153"/>
        <v>0.6</v>
      </c>
      <c r="N88" s="30">
        <f t="shared" si="153"/>
        <v>0</v>
      </c>
      <c r="O88" s="30">
        <f t="shared" si="153"/>
        <v>0.6</v>
      </c>
      <c r="P88" s="30">
        <f t="shared" si="153"/>
        <v>0</v>
      </c>
      <c r="Q88" s="30">
        <f t="shared" si="153"/>
        <v>0.6</v>
      </c>
      <c r="R88" s="30">
        <f t="shared" si="153"/>
        <v>0.6</v>
      </c>
      <c r="S88" s="30">
        <f t="shared" si="153"/>
        <v>0</v>
      </c>
      <c r="T88" s="30">
        <f t="shared" si="153"/>
        <v>0.6</v>
      </c>
      <c r="U88" s="30">
        <f t="shared" si="153"/>
        <v>0</v>
      </c>
      <c r="V88" s="30">
        <f t="shared" si="153"/>
        <v>0.6</v>
      </c>
      <c r="X88" s="183"/>
    </row>
    <row r="89" spans="1:24" ht="47.25" hidden="1" outlineLevel="7" x14ac:dyDescent="0.2">
      <c r="A89" s="34" t="s">
        <v>481</v>
      </c>
      <c r="B89" s="34" t="s">
        <v>485</v>
      </c>
      <c r="C89" s="34" t="s">
        <v>44</v>
      </c>
      <c r="D89" s="34" t="s">
        <v>4</v>
      </c>
      <c r="E89" s="35" t="s">
        <v>5</v>
      </c>
      <c r="F89" s="31">
        <v>0.6</v>
      </c>
      <c r="G89" s="31"/>
      <c r="H89" s="31">
        <f>SUM(F89:G89)</f>
        <v>0.6</v>
      </c>
      <c r="I89" s="31"/>
      <c r="J89" s="31"/>
      <c r="K89" s="31"/>
      <c r="L89" s="31">
        <f>SUM(H89:K89)</f>
        <v>0.6</v>
      </c>
      <c r="M89" s="31">
        <v>0.6</v>
      </c>
      <c r="N89" s="31"/>
      <c r="O89" s="31">
        <f>SUM(M89:N89)</f>
        <v>0.6</v>
      </c>
      <c r="P89" s="31"/>
      <c r="Q89" s="31">
        <f>SUM(O89:P89)</f>
        <v>0.6</v>
      </c>
      <c r="R89" s="31">
        <v>0.6</v>
      </c>
      <c r="S89" s="31"/>
      <c r="T89" s="31">
        <f>SUM(R89:S89)</f>
        <v>0.6</v>
      </c>
      <c r="U89" s="31"/>
      <c r="V89" s="31">
        <f>SUM(T89:U89)</f>
        <v>0.6</v>
      </c>
      <c r="X89" s="183"/>
    </row>
    <row r="90" spans="1:24" ht="31.5" hidden="1" outlineLevel="7" x14ac:dyDescent="0.2">
      <c r="A90" s="32" t="s">
        <v>481</v>
      </c>
      <c r="B90" s="32" t="s">
        <v>485</v>
      </c>
      <c r="C90" s="32" t="s">
        <v>574</v>
      </c>
      <c r="D90" s="32"/>
      <c r="E90" s="33" t="s">
        <v>599</v>
      </c>
      <c r="F90" s="30">
        <f t="shared" ref="F90:V90" si="154">F91</f>
        <v>517</v>
      </c>
      <c r="G90" s="30">
        <f t="shared" si="154"/>
        <v>0</v>
      </c>
      <c r="H90" s="30">
        <f t="shared" si="154"/>
        <v>517</v>
      </c>
      <c r="I90" s="30">
        <f t="shared" si="154"/>
        <v>0</v>
      </c>
      <c r="J90" s="30">
        <f t="shared" si="154"/>
        <v>0</v>
      </c>
      <c r="K90" s="30">
        <f t="shared" si="154"/>
        <v>0</v>
      </c>
      <c r="L90" s="30">
        <f t="shared" si="154"/>
        <v>517</v>
      </c>
      <c r="M90" s="30">
        <f t="shared" ref="M90:R90" si="155">M91</f>
        <v>535.29999999999995</v>
      </c>
      <c r="N90" s="30">
        <f t="shared" si="154"/>
        <v>0</v>
      </c>
      <c r="O90" s="30">
        <f t="shared" si="154"/>
        <v>535.29999999999995</v>
      </c>
      <c r="P90" s="30">
        <f t="shared" si="154"/>
        <v>0</v>
      </c>
      <c r="Q90" s="30">
        <f t="shared" si="154"/>
        <v>535.29999999999995</v>
      </c>
      <c r="R90" s="30">
        <f t="shared" si="155"/>
        <v>535.29999999999995</v>
      </c>
      <c r="S90" s="30">
        <f t="shared" si="154"/>
        <v>0</v>
      </c>
      <c r="T90" s="30">
        <f t="shared" si="154"/>
        <v>535.29999999999995</v>
      </c>
      <c r="U90" s="30">
        <f t="shared" si="154"/>
        <v>0</v>
      </c>
      <c r="V90" s="30">
        <f t="shared" si="154"/>
        <v>535.29999999999995</v>
      </c>
      <c r="X90" s="183"/>
    </row>
    <row r="91" spans="1:24" ht="47.25" hidden="1" outlineLevel="7" x14ac:dyDescent="0.2">
      <c r="A91" s="34" t="s">
        <v>481</v>
      </c>
      <c r="B91" s="34" t="s">
        <v>485</v>
      </c>
      <c r="C91" s="34" t="s">
        <v>574</v>
      </c>
      <c r="D91" s="34" t="s">
        <v>4</v>
      </c>
      <c r="E91" s="35" t="s">
        <v>5</v>
      </c>
      <c r="F91" s="31">
        <v>517</v>
      </c>
      <c r="G91" s="31"/>
      <c r="H91" s="31">
        <f>SUM(F91:G91)</f>
        <v>517</v>
      </c>
      <c r="I91" s="31"/>
      <c r="J91" s="31"/>
      <c r="K91" s="31"/>
      <c r="L91" s="31">
        <f>SUM(H91:K91)</f>
        <v>517</v>
      </c>
      <c r="M91" s="31">
        <v>535.29999999999995</v>
      </c>
      <c r="N91" s="31"/>
      <c r="O91" s="31">
        <f>SUM(M91:N91)</f>
        <v>535.29999999999995</v>
      </c>
      <c r="P91" s="31"/>
      <c r="Q91" s="31">
        <f>SUM(O91:P91)</f>
        <v>535.29999999999995</v>
      </c>
      <c r="R91" s="31">
        <v>535.29999999999995</v>
      </c>
      <c r="S91" s="31"/>
      <c r="T91" s="31">
        <f>SUM(R91:S91)</f>
        <v>535.29999999999995</v>
      </c>
      <c r="U91" s="31"/>
      <c r="V91" s="31">
        <f>SUM(T91:U91)</f>
        <v>535.29999999999995</v>
      </c>
      <c r="X91" s="183"/>
    </row>
    <row r="92" spans="1:24" ht="15.75" hidden="1" outlineLevel="1" x14ac:dyDescent="0.2">
      <c r="A92" s="32" t="s">
        <v>481</v>
      </c>
      <c r="B92" s="32" t="s">
        <v>488</v>
      </c>
      <c r="C92" s="32"/>
      <c r="D92" s="32"/>
      <c r="E92" s="33" t="s">
        <v>489</v>
      </c>
      <c r="F92" s="30">
        <f t="shared" ref="F92:V96" si="156">F93</f>
        <v>4.5</v>
      </c>
      <c r="G92" s="30">
        <f t="shared" si="156"/>
        <v>11.3</v>
      </c>
      <c r="H92" s="30">
        <f t="shared" si="156"/>
        <v>15.8</v>
      </c>
      <c r="I92" s="30">
        <f t="shared" si="156"/>
        <v>0</v>
      </c>
      <c r="J92" s="30">
        <f t="shared" si="156"/>
        <v>0</v>
      </c>
      <c r="K92" s="30">
        <f t="shared" si="156"/>
        <v>0</v>
      </c>
      <c r="L92" s="30">
        <f t="shared" si="156"/>
        <v>15.8</v>
      </c>
      <c r="M92" s="30">
        <f t="shared" ref="M92:M96" si="157">M93</f>
        <v>4.0999999999999996</v>
      </c>
      <c r="N92" s="30">
        <f t="shared" si="156"/>
        <v>12.4</v>
      </c>
      <c r="O92" s="30">
        <f t="shared" si="156"/>
        <v>16.5</v>
      </c>
      <c r="P92" s="30">
        <f t="shared" si="156"/>
        <v>0</v>
      </c>
      <c r="Q92" s="30">
        <f t="shared" si="156"/>
        <v>16.5</v>
      </c>
      <c r="R92" s="30">
        <f t="shared" ref="R92:R96" si="158">R93</f>
        <v>4.0999999999999996</v>
      </c>
      <c r="S92" s="30">
        <f t="shared" si="156"/>
        <v>316.2</v>
      </c>
      <c r="T92" s="30">
        <f t="shared" si="156"/>
        <v>320.3</v>
      </c>
      <c r="U92" s="30">
        <f t="shared" si="156"/>
        <v>0</v>
      </c>
      <c r="V92" s="30">
        <f t="shared" si="156"/>
        <v>320.3</v>
      </c>
      <c r="X92" s="183"/>
    </row>
    <row r="93" spans="1:24" ht="31.5" hidden="1" outlineLevel="2" x14ac:dyDescent="0.2">
      <c r="A93" s="32" t="s">
        <v>481</v>
      </c>
      <c r="B93" s="32" t="s">
        <v>488</v>
      </c>
      <c r="C93" s="32" t="s">
        <v>30</v>
      </c>
      <c r="D93" s="32"/>
      <c r="E93" s="33" t="s">
        <v>31</v>
      </c>
      <c r="F93" s="30">
        <f t="shared" si="156"/>
        <v>4.5</v>
      </c>
      <c r="G93" s="30">
        <f t="shared" si="156"/>
        <v>11.3</v>
      </c>
      <c r="H93" s="30">
        <f t="shared" si="156"/>
        <v>15.8</v>
      </c>
      <c r="I93" s="30">
        <f t="shared" si="156"/>
        <v>0</v>
      </c>
      <c r="J93" s="30">
        <f t="shared" si="156"/>
        <v>0</v>
      </c>
      <c r="K93" s="30">
        <f t="shared" si="156"/>
        <v>0</v>
      </c>
      <c r="L93" s="30">
        <f t="shared" si="156"/>
        <v>15.8</v>
      </c>
      <c r="M93" s="30">
        <f t="shared" si="157"/>
        <v>4.0999999999999996</v>
      </c>
      <c r="N93" s="30">
        <f t="shared" si="156"/>
        <v>12.4</v>
      </c>
      <c r="O93" s="30">
        <f t="shared" si="156"/>
        <v>16.5</v>
      </c>
      <c r="P93" s="30">
        <f t="shared" si="156"/>
        <v>0</v>
      </c>
      <c r="Q93" s="30">
        <f t="shared" si="156"/>
        <v>16.5</v>
      </c>
      <c r="R93" s="30">
        <f t="shared" si="158"/>
        <v>4.0999999999999996</v>
      </c>
      <c r="S93" s="30">
        <f t="shared" si="156"/>
        <v>316.2</v>
      </c>
      <c r="T93" s="30">
        <f t="shared" si="156"/>
        <v>320.3</v>
      </c>
      <c r="U93" s="30">
        <f t="shared" si="156"/>
        <v>0</v>
      </c>
      <c r="V93" s="30">
        <f t="shared" si="156"/>
        <v>320.3</v>
      </c>
      <c r="X93" s="183"/>
    </row>
    <row r="94" spans="1:24" ht="30" hidden="1" customHeight="1" outlineLevel="3" x14ac:dyDescent="0.2">
      <c r="A94" s="32" t="s">
        <v>481</v>
      </c>
      <c r="B94" s="32" t="s">
        <v>488</v>
      </c>
      <c r="C94" s="32" t="s">
        <v>32</v>
      </c>
      <c r="D94" s="32"/>
      <c r="E94" s="33" t="s">
        <v>33</v>
      </c>
      <c r="F94" s="30">
        <f t="shared" si="156"/>
        <v>4.5</v>
      </c>
      <c r="G94" s="30">
        <f t="shared" si="156"/>
        <v>11.3</v>
      </c>
      <c r="H94" s="30">
        <f t="shared" si="156"/>
        <v>15.8</v>
      </c>
      <c r="I94" s="30">
        <f t="shared" si="156"/>
        <v>0</v>
      </c>
      <c r="J94" s="30">
        <f t="shared" si="156"/>
        <v>0</v>
      </c>
      <c r="K94" s="30">
        <f t="shared" si="156"/>
        <v>0</v>
      </c>
      <c r="L94" s="30">
        <f t="shared" si="156"/>
        <v>15.8</v>
      </c>
      <c r="M94" s="30">
        <f t="shared" si="157"/>
        <v>4.0999999999999996</v>
      </c>
      <c r="N94" s="30">
        <f t="shared" si="156"/>
        <v>12.4</v>
      </c>
      <c r="O94" s="30">
        <f t="shared" si="156"/>
        <v>16.5</v>
      </c>
      <c r="P94" s="30">
        <f t="shared" si="156"/>
        <v>0</v>
      </c>
      <c r="Q94" s="30">
        <f t="shared" si="156"/>
        <v>16.5</v>
      </c>
      <c r="R94" s="30">
        <f t="shared" si="158"/>
        <v>4.0999999999999996</v>
      </c>
      <c r="S94" s="30">
        <f t="shared" si="156"/>
        <v>316.2</v>
      </c>
      <c r="T94" s="30">
        <f t="shared" si="156"/>
        <v>320.3</v>
      </c>
      <c r="U94" s="30">
        <f t="shared" si="156"/>
        <v>0</v>
      </c>
      <c r="V94" s="30">
        <f t="shared" si="156"/>
        <v>320.3</v>
      </c>
      <c r="X94" s="183"/>
    </row>
    <row r="95" spans="1:24" ht="31.5" hidden="1" outlineLevel="4" x14ac:dyDescent="0.2">
      <c r="A95" s="32" t="s">
        <v>481</v>
      </c>
      <c r="B95" s="32" t="s">
        <v>488</v>
      </c>
      <c r="C95" s="32" t="s">
        <v>34</v>
      </c>
      <c r="D95" s="32"/>
      <c r="E95" s="33" t="s">
        <v>35</v>
      </c>
      <c r="F95" s="30">
        <f t="shared" si="156"/>
        <v>4.5</v>
      </c>
      <c r="G95" s="30">
        <f t="shared" si="156"/>
        <v>11.3</v>
      </c>
      <c r="H95" s="30">
        <f t="shared" si="156"/>
        <v>15.8</v>
      </c>
      <c r="I95" s="30">
        <f t="shared" si="156"/>
        <v>0</v>
      </c>
      <c r="J95" s="30">
        <f t="shared" si="156"/>
        <v>0</v>
      </c>
      <c r="K95" s="30">
        <f t="shared" si="156"/>
        <v>0</v>
      </c>
      <c r="L95" s="30">
        <f t="shared" si="156"/>
        <v>15.8</v>
      </c>
      <c r="M95" s="30">
        <f t="shared" si="157"/>
        <v>4.0999999999999996</v>
      </c>
      <c r="N95" s="30">
        <f t="shared" si="156"/>
        <v>12.4</v>
      </c>
      <c r="O95" s="30">
        <f t="shared" si="156"/>
        <v>16.5</v>
      </c>
      <c r="P95" s="30">
        <f t="shared" si="156"/>
        <v>0</v>
      </c>
      <c r="Q95" s="30">
        <f t="shared" si="156"/>
        <v>16.5</v>
      </c>
      <c r="R95" s="30">
        <f t="shared" si="158"/>
        <v>4.0999999999999996</v>
      </c>
      <c r="S95" s="30">
        <f t="shared" si="156"/>
        <v>316.2</v>
      </c>
      <c r="T95" s="30">
        <f t="shared" si="156"/>
        <v>320.3</v>
      </c>
      <c r="U95" s="30">
        <f t="shared" si="156"/>
        <v>0</v>
      </c>
      <c r="V95" s="30">
        <f t="shared" si="156"/>
        <v>320.3</v>
      </c>
      <c r="X95" s="183"/>
    </row>
    <row r="96" spans="1:24" ht="31.5" hidden="1" customHeight="1" outlineLevel="5" x14ac:dyDescent="0.2">
      <c r="A96" s="32" t="s">
        <v>481</v>
      </c>
      <c r="B96" s="32" t="s">
        <v>488</v>
      </c>
      <c r="C96" s="32" t="s">
        <v>46</v>
      </c>
      <c r="D96" s="32"/>
      <c r="E96" s="33" t="s">
        <v>47</v>
      </c>
      <c r="F96" s="30">
        <f t="shared" si="156"/>
        <v>4.5</v>
      </c>
      <c r="G96" s="30">
        <f t="shared" si="156"/>
        <v>11.3</v>
      </c>
      <c r="H96" s="30">
        <f t="shared" si="156"/>
        <v>15.8</v>
      </c>
      <c r="I96" s="30">
        <f t="shared" si="156"/>
        <v>0</v>
      </c>
      <c r="J96" s="30">
        <f t="shared" si="156"/>
        <v>0</v>
      </c>
      <c r="K96" s="30">
        <f t="shared" si="156"/>
        <v>0</v>
      </c>
      <c r="L96" s="30">
        <f t="shared" si="156"/>
        <v>15.8</v>
      </c>
      <c r="M96" s="30">
        <f t="shared" si="157"/>
        <v>4.0999999999999996</v>
      </c>
      <c r="N96" s="30">
        <f t="shared" si="156"/>
        <v>12.4</v>
      </c>
      <c r="O96" s="30">
        <f t="shared" si="156"/>
        <v>16.5</v>
      </c>
      <c r="P96" s="30">
        <f t="shared" si="156"/>
        <v>0</v>
      </c>
      <c r="Q96" s="30">
        <f t="shared" si="156"/>
        <v>16.5</v>
      </c>
      <c r="R96" s="30">
        <f t="shared" si="158"/>
        <v>4.0999999999999996</v>
      </c>
      <c r="S96" s="30">
        <f t="shared" si="156"/>
        <v>316.2</v>
      </c>
      <c r="T96" s="30">
        <f t="shared" si="156"/>
        <v>320.3</v>
      </c>
      <c r="U96" s="30">
        <f t="shared" si="156"/>
        <v>0</v>
      </c>
      <c r="V96" s="30">
        <f t="shared" si="156"/>
        <v>320.3</v>
      </c>
      <c r="X96" s="183"/>
    </row>
    <row r="97" spans="1:24" ht="15.75" hidden="1" outlineLevel="7" x14ac:dyDescent="0.2">
      <c r="A97" s="34" t="s">
        <v>481</v>
      </c>
      <c r="B97" s="34" t="s">
        <v>488</v>
      </c>
      <c r="C97" s="34" t="s">
        <v>46</v>
      </c>
      <c r="D97" s="34" t="s">
        <v>7</v>
      </c>
      <c r="E97" s="35" t="s">
        <v>8</v>
      </c>
      <c r="F97" s="31">
        <v>4.5</v>
      </c>
      <c r="G97" s="31">
        <v>11.3</v>
      </c>
      <c r="H97" s="31">
        <f>SUM(F97:G97)</f>
        <v>15.8</v>
      </c>
      <c r="I97" s="31"/>
      <c r="J97" s="31"/>
      <c r="K97" s="31"/>
      <c r="L97" s="31">
        <f>SUM(H97:K97)</f>
        <v>15.8</v>
      </c>
      <c r="M97" s="31">
        <v>4.0999999999999996</v>
      </c>
      <c r="N97" s="31">
        <v>12.4</v>
      </c>
      <c r="O97" s="31">
        <f>SUM(M97:N97)</f>
        <v>16.5</v>
      </c>
      <c r="P97" s="31"/>
      <c r="Q97" s="31">
        <f>SUM(O97:P97)</f>
        <v>16.5</v>
      </c>
      <c r="R97" s="31">
        <v>4.0999999999999996</v>
      </c>
      <c r="S97" s="31">
        <v>316.2</v>
      </c>
      <c r="T97" s="31">
        <f>SUM(R97:S97)</f>
        <v>320.3</v>
      </c>
      <c r="U97" s="31"/>
      <c r="V97" s="31">
        <f>SUM(T97:U97)</f>
        <v>320.3</v>
      </c>
      <c r="X97" s="183"/>
    </row>
    <row r="98" spans="1:24" ht="31.5" hidden="1" outlineLevel="7" x14ac:dyDescent="0.2">
      <c r="A98" s="32" t="s">
        <v>481</v>
      </c>
      <c r="B98" s="32" t="s">
        <v>664</v>
      </c>
      <c r="C98" s="32"/>
      <c r="D98" s="32"/>
      <c r="E98" s="33" t="s">
        <v>665</v>
      </c>
      <c r="F98" s="30">
        <f t="shared" ref="F98:V100" si="159">F99</f>
        <v>550.1</v>
      </c>
      <c r="G98" s="30">
        <f t="shared" si="159"/>
        <v>0</v>
      </c>
      <c r="H98" s="30">
        <f t="shared" si="159"/>
        <v>550.1</v>
      </c>
      <c r="I98" s="30">
        <f t="shared" si="159"/>
        <v>0</v>
      </c>
      <c r="J98" s="30">
        <f t="shared" si="159"/>
        <v>0</v>
      </c>
      <c r="K98" s="30">
        <f t="shared" si="159"/>
        <v>0</v>
      </c>
      <c r="L98" s="30">
        <f t="shared" si="159"/>
        <v>550.1</v>
      </c>
      <c r="M98" s="30"/>
      <c r="N98" s="30">
        <f t="shared" si="159"/>
        <v>0</v>
      </c>
      <c r="O98" s="30">
        <f t="shared" si="159"/>
        <v>0</v>
      </c>
      <c r="P98" s="30">
        <f t="shared" si="159"/>
        <v>0</v>
      </c>
      <c r="Q98" s="30">
        <f t="shared" si="159"/>
        <v>0</v>
      </c>
      <c r="R98" s="30">
        <f t="shared" si="159"/>
        <v>10759</v>
      </c>
      <c r="S98" s="30">
        <f t="shared" si="159"/>
        <v>0</v>
      </c>
      <c r="T98" s="30">
        <f t="shared" si="159"/>
        <v>10759</v>
      </c>
      <c r="U98" s="30">
        <f t="shared" si="159"/>
        <v>0</v>
      </c>
      <c r="V98" s="30">
        <f t="shared" si="159"/>
        <v>10759</v>
      </c>
      <c r="X98" s="183"/>
    </row>
    <row r="99" spans="1:24" ht="31.5" hidden="1" outlineLevel="7" x14ac:dyDescent="0.2">
      <c r="A99" s="32" t="s">
        <v>481</v>
      </c>
      <c r="B99" s="32" t="s">
        <v>664</v>
      </c>
      <c r="C99" s="32" t="s">
        <v>11</v>
      </c>
      <c r="D99" s="32"/>
      <c r="E99" s="33" t="s">
        <v>12</v>
      </c>
      <c r="F99" s="30">
        <f t="shared" si="159"/>
        <v>550.1</v>
      </c>
      <c r="G99" s="30">
        <f t="shared" si="159"/>
        <v>0</v>
      </c>
      <c r="H99" s="30">
        <f t="shared" si="159"/>
        <v>550.1</v>
      </c>
      <c r="I99" s="30">
        <f t="shared" si="159"/>
        <v>0</v>
      </c>
      <c r="J99" s="30">
        <f t="shared" si="159"/>
        <v>0</v>
      </c>
      <c r="K99" s="30">
        <f t="shared" si="159"/>
        <v>0</v>
      </c>
      <c r="L99" s="30">
        <f t="shared" si="159"/>
        <v>550.1</v>
      </c>
      <c r="M99" s="30"/>
      <c r="N99" s="30">
        <f t="shared" si="159"/>
        <v>0</v>
      </c>
      <c r="O99" s="30">
        <f t="shared" si="159"/>
        <v>0</v>
      </c>
      <c r="P99" s="30">
        <f t="shared" si="159"/>
        <v>0</v>
      </c>
      <c r="Q99" s="30">
        <f t="shared" si="159"/>
        <v>0</v>
      </c>
      <c r="R99" s="30">
        <f t="shared" si="159"/>
        <v>10759</v>
      </c>
      <c r="S99" s="30">
        <f t="shared" si="159"/>
        <v>0</v>
      </c>
      <c r="T99" s="30">
        <f t="shared" si="159"/>
        <v>10759</v>
      </c>
      <c r="U99" s="30">
        <f t="shared" si="159"/>
        <v>0</v>
      </c>
      <c r="V99" s="30">
        <f t="shared" si="159"/>
        <v>10759</v>
      </c>
      <c r="X99" s="183"/>
    </row>
    <row r="100" spans="1:24" ht="15.75" hidden="1" outlineLevel="7" x14ac:dyDescent="0.2">
      <c r="A100" s="32" t="s">
        <v>481</v>
      </c>
      <c r="B100" s="32" t="s">
        <v>664</v>
      </c>
      <c r="C100" s="32" t="s">
        <v>666</v>
      </c>
      <c r="D100" s="32"/>
      <c r="E100" s="33" t="s">
        <v>706</v>
      </c>
      <c r="F100" s="30">
        <f t="shared" si="159"/>
        <v>550.1</v>
      </c>
      <c r="G100" s="30">
        <f t="shared" si="159"/>
        <v>0</v>
      </c>
      <c r="H100" s="30">
        <f t="shared" si="159"/>
        <v>550.1</v>
      </c>
      <c r="I100" s="30">
        <f t="shared" si="159"/>
        <v>0</v>
      </c>
      <c r="J100" s="30">
        <f t="shared" si="159"/>
        <v>0</v>
      </c>
      <c r="K100" s="30">
        <f t="shared" si="159"/>
        <v>0</v>
      </c>
      <c r="L100" s="30">
        <f t="shared" si="159"/>
        <v>550.1</v>
      </c>
      <c r="M100" s="30"/>
      <c r="N100" s="30">
        <f t="shared" si="159"/>
        <v>0</v>
      </c>
      <c r="O100" s="30">
        <f t="shared" si="159"/>
        <v>0</v>
      </c>
      <c r="P100" s="30">
        <f t="shared" si="159"/>
        <v>0</v>
      </c>
      <c r="Q100" s="30">
        <f t="shared" si="159"/>
        <v>0</v>
      </c>
      <c r="R100" s="30">
        <f t="shared" si="159"/>
        <v>10759</v>
      </c>
      <c r="S100" s="30">
        <f t="shared" si="159"/>
        <v>0</v>
      </c>
      <c r="T100" s="30">
        <f t="shared" si="159"/>
        <v>10759</v>
      </c>
      <c r="U100" s="30">
        <f t="shared" si="159"/>
        <v>0</v>
      </c>
      <c r="V100" s="30">
        <f t="shared" si="159"/>
        <v>10759</v>
      </c>
      <c r="X100" s="183"/>
    </row>
    <row r="101" spans="1:24" ht="15.75" hidden="1" outlineLevel="7" x14ac:dyDescent="0.2">
      <c r="A101" s="34" t="s">
        <v>481</v>
      </c>
      <c r="B101" s="32" t="s">
        <v>664</v>
      </c>
      <c r="C101" s="34" t="s">
        <v>666</v>
      </c>
      <c r="D101" s="34" t="s">
        <v>15</v>
      </c>
      <c r="E101" s="35" t="s">
        <v>16</v>
      </c>
      <c r="F101" s="31">
        <v>550.1</v>
      </c>
      <c r="G101" s="31"/>
      <c r="H101" s="31">
        <f>SUM(F101:G101)</f>
        <v>550.1</v>
      </c>
      <c r="I101" s="31"/>
      <c r="J101" s="31"/>
      <c r="K101" s="31"/>
      <c r="L101" s="31">
        <f>SUM(H101:K101)</f>
        <v>550.1</v>
      </c>
      <c r="M101" s="31"/>
      <c r="N101" s="31"/>
      <c r="O101" s="31">
        <f>SUM(M101:N101)</f>
        <v>0</v>
      </c>
      <c r="P101" s="31"/>
      <c r="Q101" s="31">
        <f>SUM(O101:P101)</f>
        <v>0</v>
      </c>
      <c r="R101" s="31">
        <v>10759</v>
      </c>
      <c r="S101" s="31"/>
      <c r="T101" s="31">
        <f>SUM(R101:S101)</f>
        <v>10759</v>
      </c>
      <c r="U101" s="31"/>
      <c r="V101" s="31">
        <f>SUM(T101:U101)</f>
        <v>10759</v>
      </c>
      <c r="X101" s="183"/>
    </row>
    <row r="102" spans="1:24" ht="15.75" outlineLevel="1" x14ac:dyDescent="0.2">
      <c r="A102" s="32" t="s">
        <v>481</v>
      </c>
      <c r="B102" s="32" t="s">
        <v>490</v>
      </c>
      <c r="C102" s="32"/>
      <c r="D102" s="32"/>
      <c r="E102" s="33" t="s">
        <v>491</v>
      </c>
      <c r="F102" s="30">
        <f t="shared" ref="F102:V104" si="160">F103</f>
        <v>10000</v>
      </c>
      <c r="G102" s="30">
        <f t="shared" si="160"/>
        <v>0</v>
      </c>
      <c r="H102" s="30">
        <f t="shared" si="160"/>
        <v>10000</v>
      </c>
      <c r="I102" s="30">
        <f t="shared" si="160"/>
        <v>0</v>
      </c>
      <c r="J102" s="30">
        <f t="shared" si="160"/>
        <v>0</v>
      </c>
      <c r="K102" s="30">
        <f t="shared" si="160"/>
        <v>237.82009000000016</v>
      </c>
      <c r="L102" s="30">
        <f t="shared" si="160"/>
        <v>10237.820090000001</v>
      </c>
      <c r="M102" s="30">
        <f t="shared" ref="M102:M104" si="161">M103</f>
        <v>1000</v>
      </c>
      <c r="N102" s="30">
        <f t="shared" si="160"/>
        <v>0</v>
      </c>
      <c r="O102" s="30">
        <f t="shared" si="160"/>
        <v>1000</v>
      </c>
      <c r="P102" s="30">
        <f t="shared" si="160"/>
        <v>0</v>
      </c>
      <c r="Q102" s="30">
        <f t="shared" si="160"/>
        <v>1000</v>
      </c>
      <c r="R102" s="30">
        <f t="shared" ref="R102:R104" si="162">R103</f>
        <v>1000</v>
      </c>
      <c r="S102" s="30">
        <f t="shared" si="160"/>
        <v>0</v>
      </c>
      <c r="T102" s="30">
        <f t="shared" si="160"/>
        <v>1000</v>
      </c>
      <c r="U102" s="30">
        <f t="shared" si="160"/>
        <v>0</v>
      </c>
      <c r="V102" s="30">
        <f t="shared" si="160"/>
        <v>1000</v>
      </c>
      <c r="X102" s="183"/>
    </row>
    <row r="103" spans="1:24" ht="31.5" outlineLevel="2" x14ac:dyDescent="0.2">
      <c r="A103" s="32" t="s">
        <v>481</v>
      </c>
      <c r="B103" s="32" t="s">
        <v>490</v>
      </c>
      <c r="C103" s="32" t="s">
        <v>11</v>
      </c>
      <c r="D103" s="32"/>
      <c r="E103" s="33" t="s">
        <v>12</v>
      </c>
      <c r="F103" s="30">
        <f t="shared" si="160"/>
        <v>10000</v>
      </c>
      <c r="G103" s="30">
        <f t="shared" si="160"/>
        <v>0</v>
      </c>
      <c r="H103" s="30">
        <f t="shared" si="160"/>
        <v>10000</v>
      </c>
      <c r="I103" s="30">
        <f t="shared" si="160"/>
        <v>0</v>
      </c>
      <c r="J103" s="30">
        <f t="shared" si="160"/>
        <v>0</v>
      </c>
      <c r="K103" s="30">
        <f t="shared" si="160"/>
        <v>237.82009000000016</v>
      </c>
      <c r="L103" s="30">
        <f t="shared" si="160"/>
        <v>10237.820090000001</v>
      </c>
      <c r="M103" s="30">
        <f t="shared" si="161"/>
        <v>1000</v>
      </c>
      <c r="N103" s="30">
        <f t="shared" si="160"/>
        <v>0</v>
      </c>
      <c r="O103" s="30">
        <f t="shared" si="160"/>
        <v>1000</v>
      </c>
      <c r="P103" s="30">
        <f t="shared" si="160"/>
        <v>0</v>
      </c>
      <c r="Q103" s="30">
        <f t="shared" si="160"/>
        <v>1000</v>
      </c>
      <c r="R103" s="30">
        <f t="shared" si="162"/>
        <v>1000</v>
      </c>
      <c r="S103" s="30">
        <f t="shared" si="160"/>
        <v>0</v>
      </c>
      <c r="T103" s="30">
        <f t="shared" si="160"/>
        <v>1000</v>
      </c>
      <c r="U103" s="30">
        <f t="shared" si="160"/>
        <v>0</v>
      </c>
      <c r="V103" s="30">
        <f t="shared" si="160"/>
        <v>1000</v>
      </c>
      <c r="X103" s="183"/>
    </row>
    <row r="104" spans="1:24" ht="15.75" outlineLevel="3" x14ac:dyDescent="0.2">
      <c r="A104" s="32" t="s">
        <v>481</v>
      </c>
      <c r="B104" s="32" t="s">
        <v>490</v>
      </c>
      <c r="C104" s="32" t="s">
        <v>48</v>
      </c>
      <c r="D104" s="32"/>
      <c r="E104" s="33" t="s">
        <v>460</v>
      </c>
      <c r="F104" s="30">
        <f t="shared" si="160"/>
        <v>10000</v>
      </c>
      <c r="G104" s="30">
        <f t="shared" si="160"/>
        <v>0</v>
      </c>
      <c r="H104" s="30">
        <f t="shared" si="160"/>
        <v>10000</v>
      </c>
      <c r="I104" s="30">
        <f t="shared" si="160"/>
        <v>0</v>
      </c>
      <c r="J104" s="30">
        <f t="shared" si="160"/>
        <v>0</v>
      </c>
      <c r="K104" s="30">
        <f t="shared" si="160"/>
        <v>237.82009000000016</v>
      </c>
      <c r="L104" s="30">
        <f t="shared" si="160"/>
        <v>10237.820090000001</v>
      </c>
      <c r="M104" s="30">
        <f t="shared" si="161"/>
        <v>1000</v>
      </c>
      <c r="N104" s="30">
        <f t="shared" si="160"/>
        <v>0</v>
      </c>
      <c r="O104" s="30">
        <f t="shared" si="160"/>
        <v>1000</v>
      </c>
      <c r="P104" s="30">
        <f t="shared" si="160"/>
        <v>0</v>
      </c>
      <c r="Q104" s="30">
        <f t="shared" si="160"/>
        <v>1000</v>
      </c>
      <c r="R104" s="30">
        <f t="shared" si="162"/>
        <v>1000</v>
      </c>
      <c r="S104" s="30">
        <f t="shared" si="160"/>
        <v>0</v>
      </c>
      <c r="T104" s="30">
        <f t="shared" si="160"/>
        <v>1000</v>
      </c>
      <c r="U104" s="30">
        <f t="shared" si="160"/>
        <v>0</v>
      </c>
      <c r="V104" s="30">
        <f t="shared" si="160"/>
        <v>1000</v>
      </c>
      <c r="X104" s="183"/>
    </row>
    <row r="105" spans="1:24" ht="15.75" outlineLevel="7" x14ac:dyDescent="0.2">
      <c r="A105" s="34" t="s">
        <v>481</v>
      </c>
      <c r="B105" s="34" t="s">
        <v>490</v>
      </c>
      <c r="C105" s="34" t="s">
        <v>48</v>
      </c>
      <c r="D105" s="34" t="s">
        <v>15</v>
      </c>
      <c r="E105" s="35" t="s">
        <v>16</v>
      </c>
      <c r="F105" s="31">
        <v>10000</v>
      </c>
      <c r="G105" s="31"/>
      <c r="H105" s="31">
        <f>SUM(F105:G105)</f>
        <v>10000</v>
      </c>
      <c r="I105" s="31"/>
      <c r="J105" s="31"/>
      <c r="K105" s="31">
        <f>-4167.17991+4405</f>
        <v>237.82009000000016</v>
      </c>
      <c r="L105" s="31">
        <f>SUM(H105:K105)</f>
        <v>10237.820090000001</v>
      </c>
      <c r="M105" s="31">
        <v>1000</v>
      </c>
      <c r="N105" s="31"/>
      <c r="O105" s="31">
        <f>SUM(M105:N105)</f>
        <v>1000</v>
      </c>
      <c r="P105" s="31"/>
      <c r="Q105" s="31">
        <f>SUM(O105:P105)</f>
        <v>1000</v>
      </c>
      <c r="R105" s="31">
        <v>1000</v>
      </c>
      <c r="S105" s="31"/>
      <c r="T105" s="31">
        <f>SUM(R105:S105)</f>
        <v>1000</v>
      </c>
      <c r="U105" s="31"/>
      <c r="V105" s="31">
        <f>SUM(T105:U105)</f>
        <v>1000</v>
      </c>
      <c r="X105" s="183"/>
    </row>
    <row r="106" spans="1:24" ht="15.75" outlineLevel="1" collapsed="1" x14ac:dyDescent="0.2">
      <c r="A106" s="32" t="s">
        <v>481</v>
      </c>
      <c r="B106" s="32" t="s">
        <v>471</v>
      </c>
      <c r="C106" s="32"/>
      <c r="D106" s="32"/>
      <c r="E106" s="33" t="s">
        <v>472</v>
      </c>
      <c r="F106" s="30">
        <f t="shared" ref="F106:V106" si="163">F107+F124+F144+F169+F115</f>
        <v>78750.138810000004</v>
      </c>
      <c r="G106" s="30">
        <f t="shared" si="163"/>
        <v>194999.99</v>
      </c>
      <c r="H106" s="30">
        <f t="shared" si="163"/>
        <v>273750.12880999997</v>
      </c>
      <c r="I106" s="30">
        <f t="shared" si="163"/>
        <v>-135802.4</v>
      </c>
      <c r="J106" s="30">
        <f t="shared" si="163"/>
        <v>0</v>
      </c>
      <c r="K106" s="30">
        <f t="shared" si="163"/>
        <v>-53209.183790000003</v>
      </c>
      <c r="L106" s="30">
        <f t="shared" si="163"/>
        <v>84738.545020000005</v>
      </c>
      <c r="M106" s="30">
        <f t="shared" si="163"/>
        <v>76865.3</v>
      </c>
      <c r="N106" s="30">
        <f t="shared" si="163"/>
        <v>45000</v>
      </c>
      <c r="O106" s="30">
        <f t="shared" si="163"/>
        <v>121865.3</v>
      </c>
      <c r="P106" s="30">
        <f t="shared" si="163"/>
        <v>15000</v>
      </c>
      <c r="Q106" s="30">
        <f t="shared" si="163"/>
        <v>136865.30000000002</v>
      </c>
      <c r="R106" s="30">
        <f t="shared" si="163"/>
        <v>81865.3</v>
      </c>
      <c r="S106" s="30">
        <f t="shared" si="163"/>
        <v>0</v>
      </c>
      <c r="T106" s="30">
        <f t="shared" si="163"/>
        <v>81865.3</v>
      </c>
      <c r="U106" s="30">
        <f t="shared" si="163"/>
        <v>0</v>
      </c>
      <c r="V106" s="30">
        <f t="shared" si="163"/>
        <v>81865.3</v>
      </c>
      <c r="X106" s="183"/>
    </row>
    <row r="107" spans="1:24" ht="31.5" hidden="1" outlineLevel="2" x14ac:dyDescent="0.2">
      <c r="A107" s="32" t="s">
        <v>481</v>
      </c>
      <c r="B107" s="32" t="s">
        <v>471</v>
      </c>
      <c r="C107" s="32" t="s">
        <v>49</v>
      </c>
      <c r="D107" s="32"/>
      <c r="E107" s="33" t="s">
        <v>50</v>
      </c>
      <c r="F107" s="30">
        <f t="shared" ref="F107:V107" si="164">F108</f>
        <v>365</v>
      </c>
      <c r="G107" s="30">
        <f t="shared" si="164"/>
        <v>0</v>
      </c>
      <c r="H107" s="30">
        <f t="shared" si="164"/>
        <v>365</v>
      </c>
      <c r="I107" s="30">
        <f t="shared" si="164"/>
        <v>0</v>
      </c>
      <c r="J107" s="30">
        <f t="shared" si="164"/>
        <v>0</v>
      </c>
      <c r="K107" s="30">
        <f t="shared" si="164"/>
        <v>0</v>
      </c>
      <c r="L107" s="30">
        <f t="shared" si="164"/>
        <v>365</v>
      </c>
      <c r="M107" s="30">
        <f t="shared" si="164"/>
        <v>365</v>
      </c>
      <c r="N107" s="30">
        <f t="shared" si="164"/>
        <v>0</v>
      </c>
      <c r="O107" s="30">
        <f t="shared" si="164"/>
        <v>365</v>
      </c>
      <c r="P107" s="30">
        <f t="shared" si="164"/>
        <v>0</v>
      </c>
      <c r="Q107" s="30">
        <f t="shared" si="164"/>
        <v>365</v>
      </c>
      <c r="R107" s="30">
        <f t="shared" si="164"/>
        <v>365</v>
      </c>
      <c r="S107" s="30">
        <f t="shared" si="164"/>
        <v>0</v>
      </c>
      <c r="T107" s="30">
        <f t="shared" si="164"/>
        <v>365</v>
      </c>
      <c r="U107" s="30">
        <f t="shared" si="164"/>
        <v>0</v>
      </c>
      <c r="V107" s="30">
        <f t="shared" si="164"/>
        <v>365</v>
      </c>
      <c r="X107" s="183"/>
    </row>
    <row r="108" spans="1:24" ht="18.75" hidden="1" customHeight="1" outlineLevel="3" x14ac:dyDescent="0.2">
      <c r="A108" s="32" t="s">
        <v>481</v>
      </c>
      <c r="B108" s="32" t="s">
        <v>471</v>
      </c>
      <c r="C108" s="32" t="s">
        <v>51</v>
      </c>
      <c r="D108" s="32"/>
      <c r="E108" s="33" t="s">
        <v>52</v>
      </c>
      <c r="F108" s="30">
        <f>F112+F109</f>
        <v>365</v>
      </c>
      <c r="G108" s="30">
        <f t="shared" ref="G108:J108" si="165">G112+G109</f>
        <v>0</v>
      </c>
      <c r="H108" s="30">
        <f t="shared" si="165"/>
        <v>365</v>
      </c>
      <c r="I108" s="30">
        <f t="shared" si="165"/>
        <v>0</v>
      </c>
      <c r="J108" s="30">
        <f t="shared" si="165"/>
        <v>0</v>
      </c>
      <c r="K108" s="30">
        <f t="shared" ref="K108:L108" si="166">K112+K109</f>
        <v>0</v>
      </c>
      <c r="L108" s="30">
        <f t="shared" si="166"/>
        <v>365</v>
      </c>
      <c r="M108" s="30">
        <f t="shared" ref="M108:R108" si="167">M112+M109</f>
        <v>365</v>
      </c>
      <c r="N108" s="30">
        <f t="shared" ref="N108" si="168">N112+N109</f>
        <v>0</v>
      </c>
      <c r="O108" s="30">
        <f t="shared" ref="O108:Q108" si="169">O112+O109</f>
        <v>365</v>
      </c>
      <c r="P108" s="30">
        <f t="shared" si="169"/>
        <v>0</v>
      </c>
      <c r="Q108" s="30">
        <f t="shared" si="169"/>
        <v>365</v>
      </c>
      <c r="R108" s="30">
        <f t="shared" si="167"/>
        <v>365</v>
      </c>
      <c r="S108" s="30">
        <f t="shared" ref="S108" si="170">S112+S109</f>
        <v>0</v>
      </c>
      <c r="T108" s="30">
        <f t="shared" ref="T108:V108" si="171">T112+T109</f>
        <v>365</v>
      </c>
      <c r="U108" s="30">
        <f t="shared" si="171"/>
        <v>0</v>
      </c>
      <c r="V108" s="30">
        <f t="shared" si="171"/>
        <v>365</v>
      </c>
      <c r="X108" s="183"/>
    </row>
    <row r="109" spans="1:24" ht="31.5" hidden="1" outlineLevel="3" x14ac:dyDescent="0.2">
      <c r="A109" s="32" t="s">
        <v>481</v>
      </c>
      <c r="B109" s="32" t="s">
        <v>471</v>
      </c>
      <c r="C109" s="32" t="s">
        <v>328</v>
      </c>
      <c r="D109" s="32"/>
      <c r="E109" s="33" t="s">
        <v>329</v>
      </c>
      <c r="F109" s="30">
        <f t="shared" ref="F109:V110" si="172">F110</f>
        <v>22.5</v>
      </c>
      <c r="G109" s="30">
        <f t="shared" si="172"/>
        <v>0</v>
      </c>
      <c r="H109" s="30">
        <f t="shared" si="172"/>
        <v>22.5</v>
      </c>
      <c r="I109" s="30">
        <f t="shared" si="172"/>
        <v>0</v>
      </c>
      <c r="J109" s="30">
        <f t="shared" si="172"/>
        <v>0</v>
      </c>
      <c r="K109" s="30">
        <f t="shared" si="172"/>
        <v>0</v>
      </c>
      <c r="L109" s="30">
        <f t="shared" si="172"/>
        <v>22.5</v>
      </c>
      <c r="M109" s="30">
        <f t="shared" ref="M109:R110" si="173">M110</f>
        <v>22.5</v>
      </c>
      <c r="N109" s="30">
        <f t="shared" si="172"/>
        <v>0</v>
      </c>
      <c r="O109" s="30">
        <f t="shared" si="172"/>
        <v>22.5</v>
      </c>
      <c r="P109" s="30">
        <f t="shared" si="172"/>
        <v>0</v>
      </c>
      <c r="Q109" s="30">
        <f t="shared" si="172"/>
        <v>22.5</v>
      </c>
      <c r="R109" s="30">
        <f t="shared" si="173"/>
        <v>22.5</v>
      </c>
      <c r="S109" s="30">
        <f t="shared" si="172"/>
        <v>0</v>
      </c>
      <c r="T109" s="30">
        <f t="shared" si="172"/>
        <v>22.5</v>
      </c>
      <c r="U109" s="30">
        <f t="shared" si="172"/>
        <v>0</v>
      </c>
      <c r="V109" s="30">
        <f t="shared" si="172"/>
        <v>22.5</v>
      </c>
      <c r="X109" s="183"/>
    </row>
    <row r="110" spans="1:24" ht="31.5" hidden="1" outlineLevel="3" x14ac:dyDescent="0.2">
      <c r="A110" s="32" t="s">
        <v>481</v>
      </c>
      <c r="B110" s="32" t="s">
        <v>471</v>
      </c>
      <c r="C110" s="32" t="s">
        <v>330</v>
      </c>
      <c r="D110" s="32"/>
      <c r="E110" s="33" t="s">
        <v>331</v>
      </c>
      <c r="F110" s="30">
        <f t="shared" si="172"/>
        <v>22.5</v>
      </c>
      <c r="G110" s="30">
        <f t="shared" si="172"/>
        <v>0</v>
      </c>
      <c r="H110" s="30">
        <f t="shared" si="172"/>
        <v>22.5</v>
      </c>
      <c r="I110" s="30">
        <f t="shared" si="172"/>
        <v>0</v>
      </c>
      <c r="J110" s="30">
        <f t="shared" si="172"/>
        <v>0</v>
      </c>
      <c r="K110" s="30">
        <f t="shared" si="172"/>
        <v>0</v>
      </c>
      <c r="L110" s="30">
        <f t="shared" si="172"/>
        <v>22.5</v>
      </c>
      <c r="M110" s="30">
        <f t="shared" si="173"/>
        <v>22.5</v>
      </c>
      <c r="N110" s="30">
        <f t="shared" si="172"/>
        <v>0</v>
      </c>
      <c r="O110" s="30">
        <f t="shared" si="172"/>
        <v>22.5</v>
      </c>
      <c r="P110" s="30">
        <f t="shared" si="172"/>
        <v>0</v>
      </c>
      <c r="Q110" s="30">
        <f t="shared" si="172"/>
        <v>22.5</v>
      </c>
      <c r="R110" s="30">
        <f t="shared" si="173"/>
        <v>22.5</v>
      </c>
      <c r="S110" s="30">
        <f t="shared" si="172"/>
        <v>0</v>
      </c>
      <c r="T110" s="30">
        <f t="shared" si="172"/>
        <v>22.5</v>
      </c>
      <c r="U110" s="30">
        <f t="shared" si="172"/>
        <v>0</v>
      </c>
      <c r="V110" s="30">
        <f t="shared" si="172"/>
        <v>22.5</v>
      </c>
      <c r="X110" s="183"/>
    </row>
    <row r="111" spans="1:24" ht="15.75" hidden="1" outlineLevel="3" x14ac:dyDescent="0.2">
      <c r="A111" s="34" t="s">
        <v>481</v>
      </c>
      <c r="B111" s="34" t="s">
        <v>471</v>
      </c>
      <c r="C111" s="34" t="s">
        <v>330</v>
      </c>
      <c r="D111" s="34" t="s">
        <v>7</v>
      </c>
      <c r="E111" s="35" t="s">
        <v>8</v>
      </c>
      <c r="F111" s="31">
        <v>22.5</v>
      </c>
      <c r="G111" s="31"/>
      <c r="H111" s="31">
        <f>SUM(F111:G111)</f>
        <v>22.5</v>
      </c>
      <c r="I111" s="31"/>
      <c r="J111" s="31"/>
      <c r="K111" s="31"/>
      <c r="L111" s="31">
        <f>SUM(H111:K111)</f>
        <v>22.5</v>
      </c>
      <c r="M111" s="31">
        <v>22.5</v>
      </c>
      <c r="N111" s="31"/>
      <c r="O111" s="31">
        <f>SUM(M111:N111)</f>
        <v>22.5</v>
      </c>
      <c r="P111" s="31"/>
      <c r="Q111" s="31">
        <f>SUM(O111:P111)</f>
        <v>22.5</v>
      </c>
      <c r="R111" s="31">
        <v>22.5</v>
      </c>
      <c r="S111" s="31"/>
      <c r="T111" s="31">
        <f>SUM(R111:S111)</f>
        <v>22.5</v>
      </c>
      <c r="U111" s="31"/>
      <c r="V111" s="31">
        <f>SUM(T111:U111)</f>
        <v>22.5</v>
      </c>
      <c r="X111" s="183"/>
    </row>
    <row r="112" spans="1:24" ht="47.25" hidden="1" outlineLevel="4" x14ac:dyDescent="0.2">
      <c r="A112" s="32" t="s">
        <v>481</v>
      </c>
      <c r="B112" s="32" t="s">
        <v>471</v>
      </c>
      <c r="C112" s="32" t="s">
        <v>53</v>
      </c>
      <c r="D112" s="32"/>
      <c r="E112" s="33" t="s">
        <v>54</v>
      </c>
      <c r="F112" s="30">
        <f t="shared" ref="F112:V113" si="174">F113</f>
        <v>342.5</v>
      </c>
      <c r="G112" s="30">
        <f t="shared" si="174"/>
        <v>0</v>
      </c>
      <c r="H112" s="30">
        <f t="shared" si="174"/>
        <v>342.5</v>
      </c>
      <c r="I112" s="30">
        <f t="shared" si="174"/>
        <v>0</v>
      </c>
      <c r="J112" s="30">
        <f t="shared" si="174"/>
        <v>0</v>
      </c>
      <c r="K112" s="30">
        <f t="shared" si="174"/>
        <v>0</v>
      </c>
      <c r="L112" s="30">
        <f t="shared" si="174"/>
        <v>342.5</v>
      </c>
      <c r="M112" s="30">
        <f t="shared" ref="M112:M113" si="175">M113</f>
        <v>342.5</v>
      </c>
      <c r="N112" s="30">
        <f t="shared" si="174"/>
        <v>0</v>
      </c>
      <c r="O112" s="30">
        <f t="shared" si="174"/>
        <v>342.5</v>
      </c>
      <c r="P112" s="30">
        <f t="shared" si="174"/>
        <v>0</v>
      </c>
      <c r="Q112" s="30">
        <f t="shared" si="174"/>
        <v>342.5</v>
      </c>
      <c r="R112" s="30">
        <f t="shared" ref="R112:R113" si="176">R113</f>
        <v>342.5</v>
      </c>
      <c r="S112" s="30">
        <f t="shared" si="174"/>
        <v>0</v>
      </c>
      <c r="T112" s="30">
        <f t="shared" si="174"/>
        <v>342.5</v>
      </c>
      <c r="U112" s="30">
        <f t="shared" si="174"/>
        <v>0</v>
      </c>
      <c r="V112" s="30">
        <f t="shared" si="174"/>
        <v>342.5</v>
      </c>
      <c r="X112" s="183"/>
    </row>
    <row r="113" spans="1:24" ht="15.75" hidden="1" outlineLevel="5" x14ac:dyDescent="0.2">
      <c r="A113" s="32" t="s">
        <v>481</v>
      </c>
      <c r="B113" s="32" t="s">
        <v>471</v>
      </c>
      <c r="C113" s="32" t="s">
        <v>55</v>
      </c>
      <c r="D113" s="32"/>
      <c r="E113" s="33" t="s">
        <v>56</v>
      </c>
      <c r="F113" s="30">
        <f t="shared" si="174"/>
        <v>342.5</v>
      </c>
      <c r="G113" s="30">
        <f t="shared" si="174"/>
        <v>0</v>
      </c>
      <c r="H113" s="30">
        <f t="shared" si="174"/>
        <v>342.5</v>
      </c>
      <c r="I113" s="30">
        <f t="shared" si="174"/>
        <v>0</v>
      </c>
      <c r="J113" s="30">
        <f t="shared" si="174"/>
        <v>0</v>
      </c>
      <c r="K113" s="30">
        <f t="shared" si="174"/>
        <v>0</v>
      </c>
      <c r="L113" s="30">
        <f t="shared" si="174"/>
        <v>342.5</v>
      </c>
      <c r="M113" s="30">
        <f t="shared" si="175"/>
        <v>342.5</v>
      </c>
      <c r="N113" s="30">
        <f t="shared" si="174"/>
        <v>0</v>
      </c>
      <c r="O113" s="30">
        <f t="shared" si="174"/>
        <v>342.5</v>
      </c>
      <c r="P113" s="30">
        <f t="shared" si="174"/>
        <v>0</v>
      </c>
      <c r="Q113" s="30">
        <f t="shared" si="174"/>
        <v>342.5</v>
      </c>
      <c r="R113" s="30">
        <f t="shared" si="176"/>
        <v>342.5</v>
      </c>
      <c r="S113" s="30">
        <f t="shared" si="174"/>
        <v>0</v>
      </c>
      <c r="T113" s="30">
        <f t="shared" si="174"/>
        <v>342.5</v>
      </c>
      <c r="U113" s="30">
        <f t="shared" si="174"/>
        <v>0</v>
      </c>
      <c r="V113" s="30">
        <f t="shared" si="174"/>
        <v>342.5</v>
      </c>
      <c r="X113" s="183"/>
    </row>
    <row r="114" spans="1:24" ht="15.75" hidden="1" outlineLevel="7" x14ac:dyDescent="0.2">
      <c r="A114" s="34" t="s">
        <v>481</v>
      </c>
      <c r="B114" s="34" t="s">
        <v>471</v>
      </c>
      <c r="C114" s="34" t="s">
        <v>55</v>
      </c>
      <c r="D114" s="34" t="s">
        <v>7</v>
      </c>
      <c r="E114" s="35" t="s">
        <v>8</v>
      </c>
      <c r="F114" s="31">
        <v>342.5</v>
      </c>
      <c r="G114" s="31"/>
      <c r="H114" s="31">
        <f>SUM(F114:G114)</f>
        <v>342.5</v>
      </c>
      <c r="I114" s="31"/>
      <c r="J114" s="31"/>
      <c r="K114" s="31"/>
      <c r="L114" s="31">
        <f>SUM(H114:K114)</f>
        <v>342.5</v>
      </c>
      <c r="M114" s="31">
        <v>342.5</v>
      </c>
      <c r="N114" s="31"/>
      <c r="O114" s="31">
        <f>SUM(M114:N114)</f>
        <v>342.5</v>
      </c>
      <c r="P114" s="31"/>
      <c r="Q114" s="31">
        <f>SUM(O114:P114)</f>
        <v>342.5</v>
      </c>
      <c r="R114" s="31">
        <v>342.5</v>
      </c>
      <c r="S114" s="31"/>
      <c r="T114" s="31">
        <f>SUM(R114:S114)</f>
        <v>342.5</v>
      </c>
      <c r="U114" s="31"/>
      <c r="V114" s="31">
        <f>SUM(T114:U114)</f>
        <v>342.5</v>
      </c>
      <c r="X114" s="183"/>
    </row>
    <row r="115" spans="1:24" ht="31.5" outlineLevel="7" x14ac:dyDescent="0.2">
      <c r="A115" s="32" t="s">
        <v>481</v>
      </c>
      <c r="B115" s="32" t="s">
        <v>471</v>
      </c>
      <c r="C115" s="32" t="s">
        <v>131</v>
      </c>
      <c r="D115" s="32"/>
      <c r="E115" s="33" t="s">
        <v>132</v>
      </c>
      <c r="F115" s="30">
        <f>F116</f>
        <v>60.6</v>
      </c>
      <c r="G115" s="30">
        <f t="shared" ref="G115" si="177">G116</f>
        <v>0</v>
      </c>
      <c r="H115" s="30">
        <f>H116+H120</f>
        <v>60.6</v>
      </c>
      <c r="I115" s="30">
        <f t="shared" ref="I115:V115" si="178">I116+I120</f>
        <v>0</v>
      </c>
      <c r="J115" s="30">
        <f t="shared" si="178"/>
        <v>0</v>
      </c>
      <c r="K115" s="30">
        <f t="shared" si="178"/>
        <v>35</v>
      </c>
      <c r="L115" s="30">
        <f t="shared" si="178"/>
        <v>95.6</v>
      </c>
      <c r="M115" s="30">
        <f t="shared" si="178"/>
        <v>60.6</v>
      </c>
      <c r="N115" s="30">
        <f t="shared" si="178"/>
        <v>0</v>
      </c>
      <c r="O115" s="30">
        <f t="shared" si="178"/>
        <v>60.6</v>
      </c>
      <c r="P115" s="30">
        <f t="shared" si="178"/>
        <v>0</v>
      </c>
      <c r="Q115" s="30">
        <f t="shared" si="178"/>
        <v>60.6</v>
      </c>
      <c r="R115" s="30">
        <f t="shared" si="178"/>
        <v>60.6</v>
      </c>
      <c r="S115" s="30">
        <f t="shared" si="178"/>
        <v>0</v>
      </c>
      <c r="T115" s="30">
        <f t="shared" si="178"/>
        <v>60.6</v>
      </c>
      <c r="U115" s="30">
        <f t="shared" si="178"/>
        <v>0</v>
      </c>
      <c r="V115" s="30">
        <f t="shared" si="178"/>
        <v>60.6</v>
      </c>
      <c r="X115" s="183"/>
    </row>
    <row r="116" spans="1:24" ht="15.75" hidden="1" outlineLevel="7" x14ac:dyDescent="0.2">
      <c r="A116" s="32" t="s">
        <v>481</v>
      </c>
      <c r="B116" s="32" t="s">
        <v>471</v>
      </c>
      <c r="C116" s="32" t="s">
        <v>133</v>
      </c>
      <c r="D116" s="32"/>
      <c r="E116" s="33" t="s">
        <v>505</v>
      </c>
      <c r="F116" s="30">
        <f t="shared" ref="F116:V122" si="179">F117</f>
        <v>60.6</v>
      </c>
      <c r="G116" s="30">
        <f t="shared" si="179"/>
        <v>0</v>
      </c>
      <c r="H116" s="30">
        <f t="shared" si="179"/>
        <v>60.6</v>
      </c>
      <c r="I116" s="30">
        <f t="shared" si="179"/>
        <v>0</v>
      </c>
      <c r="J116" s="30">
        <f t="shared" si="179"/>
        <v>0</v>
      </c>
      <c r="K116" s="30">
        <f t="shared" si="179"/>
        <v>0</v>
      </c>
      <c r="L116" s="30">
        <f t="shared" si="179"/>
        <v>60.6</v>
      </c>
      <c r="M116" s="30">
        <f t="shared" si="179"/>
        <v>60.6</v>
      </c>
      <c r="N116" s="30">
        <f t="shared" si="179"/>
        <v>0</v>
      </c>
      <c r="O116" s="30">
        <f t="shared" si="179"/>
        <v>60.6</v>
      </c>
      <c r="P116" s="30">
        <f t="shared" si="179"/>
        <v>0</v>
      </c>
      <c r="Q116" s="30">
        <f t="shared" si="179"/>
        <v>60.6</v>
      </c>
      <c r="R116" s="30">
        <f t="shared" si="179"/>
        <v>60.6</v>
      </c>
      <c r="S116" s="30">
        <f t="shared" si="179"/>
        <v>0</v>
      </c>
      <c r="T116" s="30">
        <f t="shared" si="179"/>
        <v>60.6</v>
      </c>
      <c r="U116" s="30">
        <f t="shared" si="179"/>
        <v>0</v>
      </c>
      <c r="V116" s="30">
        <f t="shared" si="179"/>
        <v>60.6</v>
      </c>
      <c r="X116" s="183"/>
    </row>
    <row r="117" spans="1:24" ht="31.5" hidden="1" outlineLevel="7" x14ac:dyDescent="0.2">
      <c r="A117" s="32" t="s">
        <v>481</v>
      </c>
      <c r="B117" s="32" t="s">
        <v>471</v>
      </c>
      <c r="C117" s="32" t="s">
        <v>166</v>
      </c>
      <c r="D117" s="32"/>
      <c r="E117" s="33" t="s">
        <v>167</v>
      </c>
      <c r="F117" s="30">
        <f t="shared" si="179"/>
        <v>60.6</v>
      </c>
      <c r="G117" s="30">
        <f t="shared" si="179"/>
        <v>0</v>
      </c>
      <c r="H117" s="30">
        <f t="shared" si="179"/>
        <v>60.6</v>
      </c>
      <c r="I117" s="30">
        <f t="shared" si="179"/>
        <v>0</v>
      </c>
      <c r="J117" s="30">
        <f t="shared" si="179"/>
        <v>0</v>
      </c>
      <c r="K117" s="30">
        <f t="shared" si="179"/>
        <v>0</v>
      </c>
      <c r="L117" s="30">
        <f t="shared" si="179"/>
        <v>60.6</v>
      </c>
      <c r="M117" s="30">
        <f t="shared" si="179"/>
        <v>60.6</v>
      </c>
      <c r="N117" s="30">
        <f t="shared" si="179"/>
        <v>0</v>
      </c>
      <c r="O117" s="30">
        <f t="shared" si="179"/>
        <v>60.6</v>
      </c>
      <c r="P117" s="30">
        <f t="shared" si="179"/>
        <v>0</v>
      </c>
      <c r="Q117" s="30">
        <f t="shared" si="179"/>
        <v>60.6</v>
      </c>
      <c r="R117" s="30">
        <f t="shared" si="179"/>
        <v>60.6</v>
      </c>
      <c r="S117" s="30">
        <f t="shared" si="179"/>
        <v>0</v>
      </c>
      <c r="T117" s="30">
        <f t="shared" si="179"/>
        <v>60.6</v>
      </c>
      <c r="U117" s="30">
        <f t="shared" si="179"/>
        <v>0</v>
      </c>
      <c r="V117" s="30">
        <f t="shared" si="179"/>
        <v>60.6</v>
      </c>
      <c r="X117" s="183"/>
    </row>
    <row r="118" spans="1:24" ht="47.25" hidden="1" outlineLevel="7" x14ac:dyDescent="0.2">
      <c r="A118" s="32" t="s">
        <v>481</v>
      </c>
      <c r="B118" s="32" t="s">
        <v>471</v>
      </c>
      <c r="C118" s="32" t="s">
        <v>168</v>
      </c>
      <c r="D118" s="32"/>
      <c r="E118" s="33" t="s">
        <v>408</v>
      </c>
      <c r="F118" s="30">
        <f t="shared" si="179"/>
        <v>60.6</v>
      </c>
      <c r="G118" s="30">
        <f t="shared" si="179"/>
        <v>0</v>
      </c>
      <c r="H118" s="30">
        <f t="shared" si="179"/>
        <v>60.6</v>
      </c>
      <c r="I118" s="30">
        <f t="shared" si="179"/>
        <v>0</v>
      </c>
      <c r="J118" s="30">
        <f t="shared" si="179"/>
        <v>0</v>
      </c>
      <c r="K118" s="30">
        <f t="shared" si="179"/>
        <v>0</v>
      </c>
      <c r="L118" s="30">
        <f t="shared" si="179"/>
        <v>60.6</v>
      </c>
      <c r="M118" s="30">
        <f t="shared" si="179"/>
        <v>60.6</v>
      </c>
      <c r="N118" s="30">
        <f t="shared" si="179"/>
        <v>0</v>
      </c>
      <c r="O118" s="30">
        <f t="shared" si="179"/>
        <v>60.6</v>
      </c>
      <c r="P118" s="30">
        <f t="shared" si="179"/>
        <v>0</v>
      </c>
      <c r="Q118" s="30">
        <f t="shared" si="179"/>
        <v>60.6</v>
      </c>
      <c r="R118" s="30">
        <f>R119</f>
        <v>60.6</v>
      </c>
      <c r="S118" s="30">
        <f t="shared" si="179"/>
        <v>0</v>
      </c>
      <c r="T118" s="30">
        <f t="shared" si="179"/>
        <v>60.6</v>
      </c>
      <c r="U118" s="30">
        <f t="shared" si="179"/>
        <v>0</v>
      </c>
      <c r="V118" s="30">
        <f t="shared" si="179"/>
        <v>60.6</v>
      </c>
      <c r="X118" s="183"/>
    </row>
    <row r="119" spans="1:24" ht="31.5" hidden="1" outlineLevel="7" x14ac:dyDescent="0.2">
      <c r="A119" s="34" t="s">
        <v>481</v>
      </c>
      <c r="B119" s="34" t="s">
        <v>471</v>
      </c>
      <c r="C119" s="34" t="s">
        <v>168</v>
      </c>
      <c r="D119" s="34" t="s">
        <v>65</v>
      </c>
      <c r="E119" s="35" t="s">
        <v>66</v>
      </c>
      <c r="F119" s="31">
        <v>60.6</v>
      </c>
      <c r="G119" s="31"/>
      <c r="H119" s="31">
        <f>SUM(F119:G119)</f>
        <v>60.6</v>
      </c>
      <c r="I119" s="31"/>
      <c r="J119" s="31"/>
      <c r="K119" s="31"/>
      <c r="L119" s="31">
        <f>SUM(H119:K119)</f>
        <v>60.6</v>
      </c>
      <c r="M119" s="31">
        <v>60.6</v>
      </c>
      <c r="N119" s="31"/>
      <c r="O119" s="31">
        <f>SUM(M119:N119)</f>
        <v>60.6</v>
      </c>
      <c r="P119" s="31"/>
      <c r="Q119" s="31">
        <f>SUM(O119:P119)</f>
        <v>60.6</v>
      </c>
      <c r="R119" s="31">
        <v>60.6</v>
      </c>
      <c r="S119" s="31"/>
      <c r="T119" s="31">
        <f>SUM(R119:S119)</f>
        <v>60.6</v>
      </c>
      <c r="U119" s="31"/>
      <c r="V119" s="31">
        <f>SUM(T119:U119)</f>
        <v>60.6</v>
      </c>
      <c r="X119" s="183"/>
    </row>
    <row r="120" spans="1:24" ht="31.5" outlineLevel="7" x14ac:dyDescent="0.25">
      <c r="A120" s="32" t="s">
        <v>481</v>
      </c>
      <c r="B120" s="111" t="s">
        <v>471</v>
      </c>
      <c r="C120" s="112" t="s">
        <v>169</v>
      </c>
      <c r="D120" s="112"/>
      <c r="E120" s="115" t="s">
        <v>170</v>
      </c>
      <c r="F120" s="31"/>
      <c r="G120" s="31"/>
      <c r="H120" s="31"/>
      <c r="I120" s="30">
        <f t="shared" si="179"/>
        <v>0</v>
      </c>
      <c r="J120" s="30">
        <f t="shared" si="179"/>
        <v>0</v>
      </c>
      <c r="K120" s="30">
        <f t="shared" si="179"/>
        <v>35</v>
      </c>
      <c r="L120" s="30">
        <f t="shared" si="179"/>
        <v>35</v>
      </c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X120" s="183"/>
    </row>
    <row r="121" spans="1:24" ht="15.75" outlineLevel="7" x14ac:dyDescent="0.25">
      <c r="A121" s="32" t="s">
        <v>481</v>
      </c>
      <c r="B121" s="111" t="s">
        <v>471</v>
      </c>
      <c r="C121" s="112" t="s">
        <v>171</v>
      </c>
      <c r="D121" s="112"/>
      <c r="E121" s="115" t="s">
        <v>172</v>
      </c>
      <c r="F121" s="31"/>
      <c r="G121" s="31"/>
      <c r="H121" s="31"/>
      <c r="I121" s="30">
        <f t="shared" si="179"/>
        <v>0</v>
      </c>
      <c r="J121" s="30">
        <f t="shared" si="179"/>
        <v>0</v>
      </c>
      <c r="K121" s="30">
        <f t="shared" si="179"/>
        <v>35</v>
      </c>
      <c r="L121" s="30">
        <f t="shared" si="179"/>
        <v>35</v>
      </c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X121" s="183"/>
    </row>
    <row r="122" spans="1:24" ht="15.75" outlineLevel="7" x14ac:dyDescent="0.25">
      <c r="A122" s="32" t="s">
        <v>481</v>
      </c>
      <c r="B122" s="111" t="s">
        <v>471</v>
      </c>
      <c r="C122" s="112" t="s">
        <v>176</v>
      </c>
      <c r="D122" s="112"/>
      <c r="E122" s="115" t="s">
        <v>441</v>
      </c>
      <c r="F122" s="31"/>
      <c r="G122" s="31"/>
      <c r="H122" s="31"/>
      <c r="I122" s="30">
        <f t="shared" si="179"/>
        <v>0</v>
      </c>
      <c r="J122" s="30">
        <f t="shared" si="179"/>
        <v>0</v>
      </c>
      <c r="K122" s="30">
        <f t="shared" si="179"/>
        <v>35</v>
      </c>
      <c r="L122" s="30">
        <f t="shared" si="179"/>
        <v>35</v>
      </c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X122" s="183"/>
    </row>
    <row r="123" spans="1:24" ht="31.5" outlineLevel="7" x14ac:dyDescent="0.25">
      <c r="A123" s="34" t="s">
        <v>481</v>
      </c>
      <c r="B123" s="113" t="s">
        <v>471</v>
      </c>
      <c r="C123" s="114" t="s">
        <v>176</v>
      </c>
      <c r="D123" s="114" t="s">
        <v>65</v>
      </c>
      <c r="E123" s="116" t="s">
        <v>66</v>
      </c>
      <c r="F123" s="31"/>
      <c r="G123" s="31"/>
      <c r="H123" s="31"/>
      <c r="I123" s="31"/>
      <c r="J123" s="31"/>
      <c r="K123" s="31">
        <v>35</v>
      </c>
      <c r="L123" s="31">
        <f>SUM(H123:K123)</f>
        <v>35</v>
      </c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X123" s="183"/>
    </row>
    <row r="124" spans="1:24" ht="31.5" outlineLevel="2" x14ac:dyDescent="0.2">
      <c r="A124" s="32" t="s">
        <v>481</v>
      </c>
      <c r="B124" s="32" t="s">
        <v>471</v>
      </c>
      <c r="C124" s="32" t="s">
        <v>57</v>
      </c>
      <c r="D124" s="32"/>
      <c r="E124" s="33" t="s">
        <v>58</v>
      </c>
      <c r="F124" s="30">
        <f>F125+F140</f>
        <v>6790.5388100000009</v>
      </c>
      <c r="G124" s="30">
        <f t="shared" ref="G124:J124" si="180">G125+G140</f>
        <v>-0.01</v>
      </c>
      <c r="H124" s="30">
        <f t="shared" si="180"/>
        <v>6790.5288100000007</v>
      </c>
      <c r="I124" s="30">
        <f t="shared" si="180"/>
        <v>-802.4</v>
      </c>
      <c r="J124" s="30">
        <f t="shared" si="180"/>
        <v>0</v>
      </c>
      <c r="K124" s="30">
        <f t="shared" ref="K124:L124" si="181">K125+K140</f>
        <v>-848.89239999999995</v>
      </c>
      <c r="L124" s="30">
        <f t="shared" si="181"/>
        <v>5139.2364100000004</v>
      </c>
      <c r="M124" s="30">
        <f>M125+M140</f>
        <v>4698.2</v>
      </c>
      <c r="N124" s="30">
        <f t="shared" ref="N124" si="182">N125+N140</f>
        <v>0</v>
      </c>
      <c r="O124" s="30">
        <f t="shared" ref="O124:Q124" si="183">O125+O140</f>
        <v>4698.2</v>
      </c>
      <c r="P124" s="30">
        <f t="shared" si="183"/>
        <v>0</v>
      </c>
      <c r="Q124" s="30">
        <f t="shared" si="183"/>
        <v>4698.2</v>
      </c>
      <c r="R124" s="30">
        <f>R125+R140</f>
        <v>4698.2</v>
      </c>
      <c r="S124" s="30">
        <f t="shared" ref="S124" si="184">S125+S140</f>
        <v>0</v>
      </c>
      <c r="T124" s="30">
        <f t="shared" ref="T124:V124" si="185">T125+T140</f>
        <v>4698.2</v>
      </c>
      <c r="U124" s="30">
        <f t="shared" si="185"/>
        <v>0</v>
      </c>
      <c r="V124" s="30">
        <f t="shared" si="185"/>
        <v>4698.2</v>
      </c>
      <c r="X124" s="183"/>
    </row>
    <row r="125" spans="1:24" ht="31.5" outlineLevel="3" x14ac:dyDescent="0.2">
      <c r="A125" s="32" t="s">
        <v>481</v>
      </c>
      <c r="B125" s="32" t="s">
        <v>471</v>
      </c>
      <c r="C125" s="32" t="s">
        <v>59</v>
      </c>
      <c r="D125" s="32"/>
      <c r="E125" s="33" t="s">
        <v>60</v>
      </c>
      <c r="F125" s="30">
        <f t="shared" ref="F125:V125" si="186">F126</f>
        <v>6515.7388100000007</v>
      </c>
      <c r="G125" s="30">
        <f t="shared" si="186"/>
        <v>-0.01</v>
      </c>
      <c r="H125" s="30">
        <f t="shared" si="186"/>
        <v>6515.7288100000005</v>
      </c>
      <c r="I125" s="30">
        <f t="shared" si="186"/>
        <v>-802.4</v>
      </c>
      <c r="J125" s="30">
        <f t="shared" si="186"/>
        <v>0</v>
      </c>
      <c r="K125" s="30">
        <f t="shared" si="186"/>
        <v>-848.89239999999995</v>
      </c>
      <c r="L125" s="30">
        <f t="shared" si="186"/>
        <v>4864.4364100000003</v>
      </c>
      <c r="M125" s="30">
        <f t="shared" si="186"/>
        <v>4423.3999999999996</v>
      </c>
      <c r="N125" s="30">
        <f t="shared" si="186"/>
        <v>0</v>
      </c>
      <c r="O125" s="30">
        <f t="shared" si="186"/>
        <v>4423.3999999999996</v>
      </c>
      <c r="P125" s="30">
        <f t="shared" si="186"/>
        <v>0</v>
      </c>
      <c r="Q125" s="30">
        <f t="shared" si="186"/>
        <v>4423.3999999999996</v>
      </c>
      <c r="R125" s="30">
        <f t="shared" si="186"/>
        <v>4423.3999999999996</v>
      </c>
      <c r="S125" s="30">
        <f t="shared" si="186"/>
        <v>0</v>
      </c>
      <c r="T125" s="30">
        <f t="shared" si="186"/>
        <v>4423.3999999999996</v>
      </c>
      <c r="U125" s="30">
        <f t="shared" si="186"/>
        <v>0</v>
      </c>
      <c r="V125" s="30">
        <f t="shared" si="186"/>
        <v>4423.3999999999996</v>
      </c>
      <c r="X125" s="183"/>
    </row>
    <row r="126" spans="1:24" ht="31.5" outlineLevel="4" x14ac:dyDescent="0.2">
      <c r="A126" s="32" t="s">
        <v>481</v>
      </c>
      <c r="B126" s="32" t="s">
        <v>471</v>
      </c>
      <c r="C126" s="32" t="s">
        <v>61</v>
      </c>
      <c r="D126" s="32"/>
      <c r="E126" s="33" t="s">
        <v>62</v>
      </c>
      <c r="F126" s="30">
        <f>F127+F134+F136+F132+F130</f>
        <v>6515.7388100000007</v>
      </c>
      <c r="G126" s="30">
        <f t="shared" ref="G126:H126" si="187">G127+G134+G136+G132+G130</f>
        <v>-0.01</v>
      </c>
      <c r="H126" s="30">
        <f t="shared" si="187"/>
        <v>6515.7288100000005</v>
      </c>
      <c r="I126" s="30">
        <f>I127+I134+I136+I132+I130+I138</f>
        <v>-802.4</v>
      </c>
      <c r="J126" s="30">
        <f t="shared" ref="J126:V126" si="188">J127+J134+J136+J132+J130+J138</f>
        <v>0</v>
      </c>
      <c r="K126" s="30">
        <f t="shared" si="188"/>
        <v>-848.89239999999995</v>
      </c>
      <c r="L126" s="30">
        <f t="shared" si="188"/>
        <v>4864.4364100000003</v>
      </c>
      <c r="M126" s="30">
        <f t="shared" si="188"/>
        <v>4423.3999999999996</v>
      </c>
      <c r="N126" s="30">
        <f t="shared" si="188"/>
        <v>0</v>
      </c>
      <c r="O126" s="30">
        <f t="shared" si="188"/>
        <v>4423.3999999999996</v>
      </c>
      <c r="P126" s="30">
        <f t="shared" si="188"/>
        <v>0</v>
      </c>
      <c r="Q126" s="30">
        <f t="shared" si="188"/>
        <v>4423.3999999999996</v>
      </c>
      <c r="R126" s="30">
        <f t="shared" si="188"/>
        <v>4423.3999999999996</v>
      </c>
      <c r="S126" s="30">
        <f t="shared" si="188"/>
        <v>0</v>
      </c>
      <c r="T126" s="30">
        <f t="shared" si="188"/>
        <v>4423.3999999999996</v>
      </c>
      <c r="U126" s="30">
        <f t="shared" si="188"/>
        <v>0</v>
      </c>
      <c r="V126" s="30">
        <f t="shared" si="188"/>
        <v>4423.3999999999996</v>
      </c>
      <c r="X126" s="183"/>
    </row>
    <row r="127" spans="1:24" ht="31.5" outlineLevel="5" collapsed="1" x14ac:dyDescent="0.2">
      <c r="A127" s="32" t="s">
        <v>481</v>
      </c>
      <c r="B127" s="32" t="s">
        <v>471</v>
      </c>
      <c r="C127" s="32" t="s">
        <v>63</v>
      </c>
      <c r="D127" s="32"/>
      <c r="E127" s="33" t="s">
        <v>64</v>
      </c>
      <c r="F127" s="30">
        <f>F128+F129</f>
        <v>3423.4</v>
      </c>
      <c r="G127" s="30">
        <f t="shared" ref="G127:J127" si="189">G128+G129</f>
        <v>0</v>
      </c>
      <c r="H127" s="30">
        <f t="shared" si="189"/>
        <v>3423.4</v>
      </c>
      <c r="I127" s="30">
        <f t="shared" si="189"/>
        <v>0</v>
      </c>
      <c r="J127" s="30">
        <f t="shared" si="189"/>
        <v>0</v>
      </c>
      <c r="K127" s="30">
        <f t="shared" ref="K127:L127" si="190">K128+K129</f>
        <v>1216.9176600000001</v>
      </c>
      <c r="L127" s="30">
        <f t="shared" si="190"/>
        <v>4640.3176600000006</v>
      </c>
      <c r="M127" s="30">
        <f t="shared" ref="M127:R127" si="191">M128+M129</f>
        <v>3423.4</v>
      </c>
      <c r="N127" s="30">
        <f t="shared" ref="N127" si="192">N128+N129</f>
        <v>0</v>
      </c>
      <c r="O127" s="30">
        <f t="shared" ref="O127:Q127" si="193">O128+O129</f>
        <v>3423.4</v>
      </c>
      <c r="P127" s="30">
        <f t="shared" si="193"/>
        <v>0</v>
      </c>
      <c r="Q127" s="30">
        <f t="shared" si="193"/>
        <v>3423.4</v>
      </c>
      <c r="R127" s="30">
        <f t="shared" si="191"/>
        <v>3423.4</v>
      </c>
      <c r="S127" s="30">
        <f t="shared" ref="S127" si="194">S128+S129</f>
        <v>0</v>
      </c>
      <c r="T127" s="30">
        <f t="shared" ref="T127:V127" si="195">T128+T129</f>
        <v>3423.4</v>
      </c>
      <c r="U127" s="30">
        <f t="shared" si="195"/>
        <v>0</v>
      </c>
      <c r="V127" s="30">
        <f t="shared" si="195"/>
        <v>3423.4</v>
      </c>
      <c r="X127" s="183"/>
    </row>
    <row r="128" spans="1:24" ht="15.75" hidden="1" outlineLevel="7" x14ac:dyDescent="0.2">
      <c r="A128" s="34" t="s">
        <v>481</v>
      </c>
      <c r="B128" s="34" t="s">
        <v>471</v>
      </c>
      <c r="C128" s="34" t="s">
        <v>63</v>
      </c>
      <c r="D128" s="34" t="s">
        <v>7</v>
      </c>
      <c r="E128" s="35" t="s">
        <v>8</v>
      </c>
      <c r="F128" s="31">
        <v>45</v>
      </c>
      <c r="G128" s="31"/>
      <c r="H128" s="31">
        <f>SUM(F128:G128)</f>
        <v>45</v>
      </c>
      <c r="I128" s="31"/>
      <c r="J128" s="31"/>
      <c r="K128" s="31"/>
      <c r="L128" s="31">
        <f>SUM(H128:K128)</f>
        <v>45</v>
      </c>
      <c r="M128" s="31">
        <v>45</v>
      </c>
      <c r="N128" s="31"/>
      <c r="O128" s="31">
        <f>SUM(M128:N128)</f>
        <v>45</v>
      </c>
      <c r="P128" s="31"/>
      <c r="Q128" s="31">
        <f>SUM(O128:P128)</f>
        <v>45</v>
      </c>
      <c r="R128" s="31">
        <v>45</v>
      </c>
      <c r="S128" s="31"/>
      <c r="T128" s="31">
        <f>SUM(R128:S128)</f>
        <v>45</v>
      </c>
      <c r="U128" s="31"/>
      <c r="V128" s="31">
        <f>SUM(T128:U128)</f>
        <v>45</v>
      </c>
      <c r="X128" s="183"/>
    </row>
    <row r="129" spans="1:24" ht="31.5" outlineLevel="7" x14ac:dyDescent="0.2">
      <c r="A129" s="34" t="s">
        <v>481</v>
      </c>
      <c r="B129" s="34" t="s">
        <v>471</v>
      </c>
      <c r="C129" s="34" t="s">
        <v>63</v>
      </c>
      <c r="D129" s="34" t="s">
        <v>65</v>
      </c>
      <c r="E129" s="35" t="s">
        <v>66</v>
      </c>
      <c r="F129" s="31">
        <v>3378.4</v>
      </c>
      <c r="G129" s="31"/>
      <c r="H129" s="31">
        <f>SUM(F129:G129)</f>
        <v>3378.4</v>
      </c>
      <c r="I129" s="31"/>
      <c r="J129" s="31"/>
      <c r="K129" s="31">
        <f>766.91766+450</f>
        <v>1216.9176600000001</v>
      </c>
      <c r="L129" s="31">
        <f>SUM(H129:K129)</f>
        <v>4595.3176600000006</v>
      </c>
      <c r="M129" s="31">
        <v>3378.4</v>
      </c>
      <c r="N129" s="31"/>
      <c r="O129" s="31">
        <f>SUM(M129:N129)</f>
        <v>3378.4</v>
      </c>
      <c r="P129" s="31"/>
      <c r="Q129" s="31">
        <f>SUM(O129:P129)</f>
        <v>3378.4</v>
      </c>
      <c r="R129" s="31">
        <v>3378.4</v>
      </c>
      <c r="S129" s="31"/>
      <c r="T129" s="31">
        <f>SUM(R129:S129)</f>
        <v>3378.4</v>
      </c>
      <c r="U129" s="31"/>
      <c r="V129" s="31">
        <f>SUM(T129:U129)</f>
        <v>3378.4</v>
      </c>
      <c r="X129" s="183"/>
    </row>
    <row r="130" spans="1:24" ht="31.5" hidden="1" outlineLevel="7" x14ac:dyDescent="0.2">
      <c r="A130" s="32" t="s">
        <v>481</v>
      </c>
      <c r="B130" s="32" t="s">
        <v>471</v>
      </c>
      <c r="C130" s="32" t="s">
        <v>459</v>
      </c>
      <c r="D130" s="32"/>
      <c r="E130" s="54" t="s">
        <v>723</v>
      </c>
      <c r="F130" s="30">
        <f>F131</f>
        <v>160.5</v>
      </c>
      <c r="G130" s="30">
        <f t="shared" ref="G130:L130" si="196">G131</f>
        <v>0</v>
      </c>
      <c r="H130" s="30">
        <f t="shared" si="196"/>
        <v>160.5</v>
      </c>
      <c r="I130" s="30">
        <f t="shared" si="196"/>
        <v>0</v>
      </c>
      <c r="J130" s="30">
        <f t="shared" si="196"/>
        <v>0</v>
      </c>
      <c r="K130" s="30">
        <f t="shared" si="196"/>
        <v>-160.5</v>
      </c>
      <c r="L130" s="30">
        <f t="shared" si="196"/>
        <v>0</v>
      </c>
      <c r="M130" s="30"/>
      <c r="N130" s="30">
        <f t="shared" ref="N130" si="197">N131</f>
        <v>0</v>
      </c>
      <c r="O130" s="30">
        <f t="shared" ref="O130:Q130" si="198">O131</f>
        <v>0</v>
      </c>
      <c r="P130" s="30">
        <f t="shared" si="198"/>
        <v>0</v>
      </c>
      <c r="Q130" s="30">
        <f t="shared" si="198"/>
        <v>0</v>
      </c>
      <c r="R130" s="30"/>
      <c r="S130" s="30">
        <f t="shared" ref="S130" si="199">S131</f>
        <v>0</v>
      </c>
      <c r="T130" s="30">
        <f t="shared" ref="T130:V130" si="200">T131</f>
        <v>0</v>
      </c>
      <c r="U130" s="30">
        <f t="shared" si="200"/>
        <v>0</v>
      </c>
      <c r="V130" s="30">
        <f t="shared" si="200"/>
        <v>0</v>
      </c>
      <c r="X130" s="183"/>
    </row>
    <row r="131" spans="1:24" ht="31.5" hidden="1" outlineLevel="7" x14ac:dyDescent="0.2">
      <c r="A131" s="34" t="s">
        <v>481</v>
      </c>
      <c r="B131" s="34" t="s">
        <v>471</v>
      </c>
      <c r="C131" s="34" t="s">
        <v>459</v>
      </c>
      <c r="D131" s="34" t="s">
        <v>65</v>
      </c>
      <c r="E131" s="40" t="s">
        <v>421</v>
      </c>
      <c r="F131" s="31">
        <v>160.5</v>
      </c>
      <c r="G131" s="31"/>
      <c r="H131" s="31">
        <f>SUM(F131:G131)</f>
        <v>160.5</v>
      </c>
      <c r="I131" s="31"/>
      <c r="J131" s="31"/>
      <c r="K131" s="31">
        <v>-160.5</v>
      </c>
      <c r="L131" s="31">
        <f>SUM(H131:K131)</f>
        <v>0</v>
      </c>
      <c r="M131" s="31"/>
      <c r="N131" s="31"/>
      <c r="O131" s="31">
        <f>SUM(M131:N131)</f>
        <v>0</v>
      </c>
      <c r="P131" s="31"/>
      <c r="Q131" s="31">
        <f>SUM(O131:P131)</f>
        <v>0</v>
      </c>
      <c r="R131" s="31"/>
      <c r="S131" s="31"/>
      <c r="T131" s="31">
        <f>SUM(R131:S131)</f>
        <v>0</v>
      </c>
      <c r="U131" s="31"/>
      <c r="V131" s="31">
        <f>SUM(T131:U131)</f>
        <v>0</v>
      </c>
      <c r="X131" s="183"/>
    </row>
    <row r="132" spans="1:24" s="68" customFormat="1" ht="31.5" hidden="1" outlineLevel="7" x14ac:dyDescent="0.2">
      <c r="A132" s="32" t="s">
        <v>481</v>
      </c>
      <c r="B132" s="32" t="s">
        <v>471</v>
      </c>
      <c r="C132" s="32" t="s">
        <v>459</v>
      </c>
      <c r="D132" s="32"/>
      <c r="E132" s="54" t="s">
        <v>751</v>
      </c>
      <c r="F132" s="30">
        <f>F133</f>
        <v>802.4</v>
      </c>
      <c r="G132" s="30">
        <f t="shared" ref="G132:L132" si="201">G133</f>
        <v>0</v>
      </c>
      <c r="H132" s="30">
        <f t="shared" si="201"/>
        <v>802.4</v>
      </c>
      <c r="I132" s="30">
        <f t="shared" si="201"/>
        <v>-802.4</v>
      </c>
      <c r="J132" s="30">
        <f t="shared" si="201"/>
        <v>0</v>
      </c>
      <c r="K132" s="30">
        <f t="shared" si="201"/>
        <v>0</v>
      </c>
      <c r="L132" s="30">
        <f t="shared" si="201"/>
        <v>0</v>
      </c>
      <c r="M132" s="30"/>
      <c r="N132" s="30">
        <f t="shared" ref="N132" si="202">N133</f>
        <v>0</v>
      </c>
      <c r="O132" s="30">
        <f t="shared" ref="O132:Q132" si="203">O133</f>
        <v>0</v>
      </c>
      <c r="P132" s="30">
        <f t="shared" si="203"/>
        <v>0</v>
      </c>
      <c r="Q132" s="30">
        <f t="shared" si="203"/>
        <v>0</v>
      </c>
      <c r="R132" s="30"/>
      <c r="S132" s="30">
        <f t="shared" ref="S132" si="204">S133</f>
        <v>0</v>
      </c>
      <c r="T132" s="30">
        <f t="shared" ref="T132:V132" si="205">T133</f>
        <v>0</v>
      </c>
      <c r="U132" s="30">
        <f t="shared" si="205"/>
        <v>0</v>
      </c>
      <c r="V132" s="30">
        <f t="shared" si="205"/>
        <v>0</v>
      </c>
      <c r="X132" s="183"/>
    </row>
    <row r="133" spans="1:24" ht="31.5" hidden="1" outlineLevel="7" x14ac:dyDescent="0.2">
      <c r="A133" s="34" t="s">
        <v>481</v>
      </c>
      <c r="B133" s="34" t="s">
        <v>471</v>
      </c>
      <c r="C133" s="34" t="s">
        <v>459</v>
      </c>
      <c r="D133" s="34" t="s">
        <v>65</v>
      </c>
      <c r="E133" s="35" t="s">
        <v>66</v>
      </c>
      <c r="F133" s="31">
        <v>802.4</v>
      </c>
      <c r="G133" s="31"/>
      <c r="H133" s="31">
        <f>SUM(F133:G133)</f>
        <v>802.4</v>
      </c>
      <c r="I133" s="31">
        <v>-802.4</v>
      </c>
      <c r="J133" s="31"/>
      <c r="K133" s="31"/>
      <c r="L133" s="31">
        <f>SUM(H133:K133)</f>
        <v>0</v>
      </c>
      <c r="M133" s="31"/>
      <c r="N133" s="31"/>
      <c r="O133" s="31">
        <f>SUM(M133:N133)</f>
        <v>0</v>
      </c>
      <c r="P133" s="31"/>
      <c r="Q133" s="31">
        <f>SUM(O133:P133)</f>
        <v>0</v>
      </c>
      <c r="R133" s="31"/>
      <c r="S133" s="31"/>
      <c r="T133" s="31">
        <f>SUM(R133:S133)</f>
        <v>0</v>
      </c>
      <c r="U133" s="31"/>
      <c r="V133" s="31">
        <f>SUM(T133:U133)</f>
        <v>0</v>
      </c>
      <c r="X133" s="183"/>
    </row>
    <row r="134" spans="1:24" s="68" customFormat="1" ht="31.5" outlineLevel="7" x14ac:dyDescent="0.2">
      <c r="A134" s="32" t="s">
        <v>481</v>
      </c>
      <c r="B134" s="32" t="s">
        <v>471</v>
      </c>
      <c r="C134" s="32" t="s">
        <v>442</v>
      </c>
      <c r="D134" s="32"/>
      <c r="E134" s="54" t="s">
        <v>492</v>
      </c>
      <c r="F134" s="30">
        <f>F135</f>
        <v>1064.71245</v>
      </c>
      <c r="G134" s="30">
        <f t="shared" ref="G134:L134" si="206">G135</f>
        <v>-0.01</v>
      </c>
      <c r="H134" s="30">
        <f t="shared" si="206"/>
        <v>1064.70245</v>
      </c>
      <c r="I134" s="30">
        <f t="shared" si="206"/>
        <v>0</v>
      </c>
      <c r="J134" s="30">
        <f t="shared" si="206"/>
        <v>0</v>
      </c>
      <c r="K134" s="30">
        <f t="shared" si="206"/>
        <v>-952.64306999999997</v>
      </c>
      <c r="L134" s="30">
        <f t="shared" si="206"/>
        <v>112.05938000000003</v>
      </c>
      <c r="M134" s="30">
        <f t="shared" ref="M134:R134" si="207">M135</f>
        <v>1000</v>
      </c>
      <c r="N134" s="30">
        <f t="shared" ref="N134" si="208">N135</f>
        <v>0</v>
      </c>
      <c r="O134" s="30">
        <f t="shared" ref="O134:Q134" si="209">O135</f>
        <v>1000</v>
      </c>
      <c r="P134" s="30">
        <f t="shared" si="209"/>
        <v>0</v>
      </c>
      <c r="Q134" s="30">
        <f t="shared" si="209"/>
        <v>1000</v>
      </c>
      <c r="R134" s="30">
        <f t="shared" si="207"/>
        <v>1000</v>
      </c>
      <c r="S134" s="30">
        <f t="shared" ref="S134" si="210">S135</f>
        <v>0</v>
      </c>
      <c r="T134" s="30">
        <f t="shared" ref="T134:V134" si="211">T135</f>
        <v>1000</v>
      </c>
      <c r="U134" s="30">
        <f t="shared" si="211"/>
        <v>0</v>
      </c>
      <c r="V134" s="30">
        <f t="shared" si="211"/>
        <v>1000</v>
      </c>
      <c r="X134" s="183"/>
    </row>
    <row r="135" spans="1:24" ht="31.5" outlineLevel="7" x14ac:dyDescent="0.2">
      <c r="A135" s="34" t="s">
        <v>481</v>
      </c>
      <c r="B135" s="34" t="s">
        <v>471</v>
      </c>
      <c r="C135" s="34" t="s">
        <v>442</v>
      </c>
      <c r="D135" s="34" t="s">
        <v>65</v>
      </c>
      <c r="E135" s="35" t="s">
        <v>66</v>
      </c>
      <c r="F135" s="31">
        <v>1064.71245</v>
      </c>
      <c r="G135" s="55">
        <v>-0.01</v>
      </c>
      <c r="H135" s="51">
        <f>SUM(F135:G135)</f>
        <v>1064.70245</v>
      </c>
      <c r="I135" s="55"/>
      <c r="J135" s="55"/>
      <c r="K135" s="51">
        <v>-952.64306999999997</v>
      </c>
      <c r="L135" s="51">
        <f>SUM(H135:K135)</f>
        <v>112.05938000000003</v>
      </c>
      <c r="M135" s="31">
        <v>1000</v>
      </c>
      <c r="N135" s="31"/>
      <c r="O135" s="31">
        <f>SUM(M135:N135)</f>
        <v>1000</v>
      </c>
      <c r="P135" s="55"/>
      <c r="Q135" s="51">
        <f>SUM(O135:P135)</f>
        <v>1000</v>
      </c>
      <c r="R135" s="31">
        <v>1000</v>
      </c>
      <c r="S135" s="31"/>
      <c r="T135" s="31">
        <f>SUM(R135:S135)</f>
        <v>1000</v>
      </c>
      <c r="U135" s="55"/>
      <c r="V135" s="51">
        <f>SUM(T135:U135)</f>
        <v>1000</v>
      </c>
      <c r="X135" s="183"/>
    </row>
    <row r="136" spans="1:24" s="68" customFormat="1" ht="31.5" outlineLevel="7" x14ac:dyDescent="0.2">
      <c r="A136" s="32" t="s">
        <v>481</v>
      </c>
      <c r="B136" s="32" t="s">
        <v>471</v>
      </c>
      <c r="C136" s="32" t="s">
        <v>442</v>
      </c>
      <c r="D136" s="32"/>
      <c r="E136" s="54" t="s">
        <v>448</v>
      </c>
      <c r="F136" s="30">
        <f t="shared" ref="F136:V136" si="212">F137</f>
        <v>1064.7263600000001</v>
      </c>
      <c r="G136" s="30">
        <f t="shared" si="212"/>
        <v>0</v>
      </c>
      <c r="H136" s="30">
        <f t="shared" si="212"/>
        <v>1064.7263600000001</v>
      </c>
      <c r="I136" s="30">
        <f t="shared" si="212"/>
        <v>0</v>
      </c>
      <c r="J136" s="30">
        <f t="shared" si="212"/>
        <v>0</v>
      </c>
      <c r="K136" s="30">
        <f t="shared" si="212"/>
        <v>-952.66699000000006</v>
      </c>
      <c r="L136" s="30">
        <f t="shared" si="212"/>
        <v>112.05937000000006</v>
      </c>
      <c r="M136" s="30"/>
      <c r="N136" s="30">
        <f t="shared" si="212"/>
        <v>0</v>
      </c>
      <c r="O136" s="30">
        <f t="shared" si="212"/>
        <v>0</v>
      </c>
      <c r="P136" s="30">
        <f t="shared" si="212"/>
        <v>0</v>
      </c>
      <c r="Q136" s="30">
        <f t="shared" si="212"/>
        <v>0</v>
      </c>
      <c r="R136" s="30"/>
      <c r="S136" s="30">
        <f t="shared" si="212"/>
        <v>0</v>
      </c>
      <c r="T136" s="30">
        <f t="shared" si="212"/>
        <v>0</v>
      </c>
      <c r="U136" s="30">
        <f t="shared" si="212"/>
        <v>0</v>
      </c>
      <c r="V136" s="30">
        <f t="shared" si="212"/>
        <v>0</v>
      </c>
      <c r="X136" s="183"/>
    </row>
    <row r="137" spans="1:24" ht="31.5" outlineLevel="7" x14ac:dyDescent="0.2">
      <c r="A137" s="34" t="s">
        <v>481</v>
      </c>
      <c r="B137" s="34" t="s">
        <v>471</v>
      </c>
      <c r="C137" s="34" t="s">
        <v>442</v>
      </c>
      <c r="D137" s="34" t="s">
        <v>65</v>
      </c>
      <c r="E137" s="35" t="s">
        <v>66</v>
      </c>
      <c r="F137" s="31">
        <v>1064.7263600000001</v>
      </c>
      <c r="G137" s="31"/>
      <c r="H137" s="51">
        <f>SUM(F137:G137)</f>
        <v>1064.7263600000001</v>
      </c>
      <c r="I137" s="31"/>
      <c r="J137" s="31"/>
      <c r="K137" s="51">
        <v>-952.66699000000006</v>
      </c>
      <c r="L137" s="51">
        <f>SUM(H137:K137)</f>
        <v>112.05937000000006</v>
      </c>
      <c r="M137" s="31"/>
      <c r="N137" s="31"/>
      <c r="O137" s="31">
        <f>SUM(M137:N137)</f>
        <v>0</v>
      </c>
      <c r="P137" s="31"/>
      <c r="Q137" s="31">
        <f>SUM(O137:P137)</f>
        <v>0</v>
      </c>
      <c r="R137" s="31"/>
      <c r="S137" s="31"/>
      <c r="T137" s="31">
        <f>SUM(R137:S137)</f>
        <v>0</v>
      </c>
      <c r="U137" s="31"/>
      <c r="V137" s="31">
        <f>SUM(T137:U137)</f>
        <v>0</v>
      </c>
      <c r="X137" s="183"/>
    </row>
    <row r="138" spans="1:24" ht="31.5" hidden="1" outlineLevel="7" x14ac:dyDescent="0.2">
      <c r="A138" s="32" t="s">
        <v>481</v>
      </c>
      <c r="B138" s="32" t="s">
        <v>471</v>
      </c>
      <c r="C138" s="32" t="s">
        <v>442</v>
      </c>
      <c r="D138" s="32"/>
      <c r="E138" s="54" t="s">
        <v>810</v>
      </c>
      <c r="F138" s="31"/>
      <c r="G138" s="31"/>
      <c r="H138" s="51"/>
      <c r="I138" s="30">
        <f>I139</f>
        <v>0</v>
      </c>
      <c r="J138" s="30">
        <f t="shared" ref="J138:L138" si="213">J139</f>
        <v>0</v>
      </c>
      <c r="K138" s="30">
        <f t="shared" si="213"/>
        <v>0</v>
      </c>
      <c r="L138" s="30">
        <f t="shared" si="213"/>
        <v>0</v>
      </c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X138" s="183"/>
    </row>
    <row r="139" spans="1:24" ht="31.5" hidden="1" outlineLevel="7" x14ac:dyDescent="0.2">
      <c r="A139" s="34" t="s">
        <v>481</v>
      </c>
      <c r="B139" s="34" t="s">
        <v>471</v>
      </c>
      <c r="C139" s="34" t="s">
        <v>442</v>
      </c>
      <c r="D139" s="34" t="s">
        <v>65</v>
      </c>
      <c r="E139" s="35" t="s">
        <v>66</v>
      </c>
      <c r="F139" s="31"/>
      <c r="G139" s="31"/>
      <c r="H139" s="51"/>
      <c r="I139" s="51"/>
      <c r="J139" s="31"/>
      <c r="K139" s="51"/>
      <c r="L139" s="51">
        <f>SUM(H139:K139)</f>
        <v>0</v>
      </c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X139" s="183"/>
    </row>
    <row r="140" spans="1:24" ht="31.5" hidden="1" outlineLevel="3" x14ac:dyDescent="0.2">
      <c r="A140" s="32" t="s">
        <v>481</v>
      </c>
      <c r="B140" s="32" t="s">
        <v>471</v>
      </c>
      <c r="C140" s="32" t="s">
        <v>67</v>
      </c>
      <c r="D140" s="32"/>
      <c r="E140" s="33" t="s">
        <v>68</v>
      </c>
      <c r="F140" s="30">
        <f t="shared" ref="F140:V142" si="214">F141</f>
        <v>274.8</v>
      </c>
      <c r="G140" s="30">
        <f t="shared" si="214"/>
        <v>0</v>
      </c>
      <c r="H140" s="30">
        <f t="shared" si="214"/>
        <v>274.8</v>
      </c>
      <c r="I140" s="30">
        <f t="shared" si="214"/>
        <v>0</v>
      </c>
      <c r="J140" s="30">
        <f t="shared" si="214"/>
        <v>0</v>
      </c>
      <c r="K140" s="30">
        <f t="shared" si="214"/>
        <v>0</v>
      </c>
      <c r="L140" s="30">
        <f t="shared" si="214"/>
        <v>274.8</v>
      </c>
      <c r="M140" s="30">
        <f t="shared" ref="M140:M142" si="215">M141</f>
        <v>274.8</v>
      </c>
      <c r="N140" s="30">
        <f t="shared" si="214"/>
        <v>0</v>
      </c>
      <c r="O140" s="30">
        <f t="shared" si="214"/>
        <v>274.8</v>
      </c>
      <c r="P140" s="30">
        <f t="shared" si="214"/>
        <v>0</v>
      </c>
      <c r="Q140" s="30">
        <f t="shared" si="214"/>
        <v>274.8</v>
      </c>
      <c r="R140" s="30">
        <f t="shared" ref="R140:R142" si="216">R141</f>
        <v>274.8</v>
      </c>
      <c r="S140" s="30">
        <f t="shared" si="214"/>
        <v>0</v>
      </c>
      <c r="T140" s="30">
        <f t="shared" si="214"/>
        <v>274.8</v>
      </c>
      <c r="U140" s="30">
        <f t="shared" si="214"/>
        <v>0</v>
      </c>
      <c r="V140" s="30">
        <f t="shared" si="214"/>
        <v>274.8</v>
      </c>
      <c r="X140" s="183"/>
    </row>
    <row r="141" spans="1:24" ht="31.5" hidden="1" outlineLevel="4" x14ac:dyDescent="0.2">
      <c r="A141" s="32" t="s">
        <v>481</v>
      </c>
      <c r="B141" s="32" t="s">
        <v>471</v>
      </c>
      <c r="C141" s="32" t="s">
        <v>69</v>
      </c>
      <c r="D141" s="32"/>
      <c r="E141" s="33" t="s">
        <v>70</v>
      </c>
      <c r="F141" s="30">
        <f t="shared" si="214"/>
        <v>274.8</v>
      </c>
      <c r="G141" s="30">
        <f t="shared" si="214"/>
        <v>0</v>
      </c>
      <c r="H141" s="30">
        <f t="shared" si="214"/>
        <v>274.8</v>
      </c>
      <c r="I141" s="30">
        <f t="shared" si="214"/>
        <v>0</v>
      </c>
      <c r="J141" s="30">
        <f t="shared" si="214"/>
        <v>0</v>
      </c>
      <c r="K141" s="30">
        <f t="shared" si="214"/>
        <v>0</v>
      </c>
      <c r="L141" s="30">
        <f t="shared" si="214"/>
        <v>274.8</v>
      </c>
      <c r="M141" s="30">
        <f t="shared" si="215"/>
        <v>274.8</v>
      </c>
      <c r="N141" s="30">
        <f t="shared" si="214"/>
        <v>0</v>
      </c>
      <c r="O141" s="30">
        <f t="shared" si="214"/>
        <v>274.8</v>
      </c>
      <c r="P141" s="30">
        <f t="shared" si="214"/>
        <v>0</v>
      </c>
      <c r="Q141" s="30">
        <f t="shared" si="214"/>
        <v>274.8</v>
      </c>
      <c r="R141" s="30">
        <f t="shared" si="216"/>
        <v>274.8</v>
      </c>
      <c r="S141" s="30">
        <f t="shared" si="214"/>
        <v>0</v>
      </c>
      <c r="T141" s="30">
        <f t="shared" si="214"/>
        <v>274.8</v>
      </c>
      <c r="U141" s="30">
        <f t="shared" si="214"/>
        <v>0</v>
      </c>
      <c r="V141" s="30">
        <f t="shared" si="214"/>
        <v>274.8</v>
      </c>
      <c r="X141" s="183"/>
    </row>
    <row r="142" spans="1:24" ht="31.5" hidden="1" outlineLevel="5" x14ac:dyDescent="0.2">
      <c r="A142" s="32" t="s">
        <v>481</v>
      </c>
      <c r="B142" s="32" t="s">
        <v>471</v>
      </c>
      <c r="C142" s="32" t="s">
        <v>433</v>
      </c>
      <c r="D142" s="32"/>
      <c r="E142" s="33" t="s">
        <v>434</v>
      </c>
      <c r="F142" s="30">
        <f t="shared" si="214"/>
        <v>274.8</v>
      </c>
      <c r="G142" s="30">
        <f t="shared" si="214"/>
        <v>0</v>
      </c>
      <c r="H142" s="30">
        <f t="shared" si="214"/>
        <v>274.8</v>
      </c>
      <c r="I142" s="30">
        <f t="shared" si="214"/>
        <v>0</v>
      </c>
      <c r="J142" s="30">
        <f t="shared" si="214"/>
        <v>0</v>
      </c>
      <c r="K142" s="30">
        <f t="shared" si="214"/>
        <v>0</v>
      </c>
      <c r="L142" s="30">
        <f t="shared" si="214"/>
        <v>274.8</v>
      </c>
      <c r="M142" s="30">
        <f t="shared" si="215"/>
        <v>274.8</v>
      </c>
      <c r="N142" s="30">
        <f t="shared" si="214"/>
        <v>0</v>
      </c>
      <c r="O142" s="30">
        <f t="shared" si="214"/>
        <v>274.8</v>
      </c>
      <c r="P142" s="30">
        <f t="shared" si="214"/>
        <v>0</v>
      </c>
      <c r="Q142" s="30">
        <f t="shared" si="214"/>
        <v>274.8</v>
      </c>
      <c r="R142" s="30">
        <f t="shared" si="216"/>
        <v>274.8</v>
      </c>
      <c r="S142" s="30">
        <f t="shared" si="214"/>
        <v>0</v>
      </c>
      <c r="T142" s="30">
        <f t="shared" si="214"/>
        <v>274.8</v>
      </c>
      <c r="U142" s="30">
        <f t="shared" si="214"/>
        <v>0</v>
      </c>
      <c r="V142" s="30">
        <f t="shared" si="214"/>
        <v>274.8</v>
      </c>
      <c r="X142" s="183"/>
    </row>
    <row r="143" spans="1:24" ht="31.5" hidden="1" outlineLevel="7" x14ac:dyDescent="0.2">
      <c r="A143" s="34" t="s">
        <v>481</v>
      </c>
      <c r="B143" s="34" t="s">
        <v>471</v>
      </c>
      <c r="C143" s="34" t="s">
        <v>433</v>
      </c>
      <c r="D143" s="34" t="s">
        <v>65</v>
      </c>
      <c r="E143" s="35" t="s">
        <v>66</v>
      </c>
      <c r="F143" s="31">
        <v>274.8</v>
      </c>
      <c r="G143" s="31"/>
      <c r="H143" s="31">
        <f>SUM(F143:G143)</f>
        <v>274.8</v>
      </c>
      <c r="I143" s="31"/>
      <c r="J143" s="31"/>
      <c r="K143" s="31"/>
      <c r="L143" s="31">
        <f>SUM(H143:K143)</f>
        <v>274.8</v>
      </c>
      <c r="M143" s="31">
        <v>274.8</v>
      </c>
      <c r="N143" s="31"/>
      <c r="O143" s="31">
        <f>SUM(M143:N143)</f>
        <v>274.8</v>
      </c>
      <c r="P143" s="31"/>
      <c r="Q143" s="31">
        <f>SUM(O143:P143)</f>
        <v>274.8</v>
      </c>
      <c r="R143" s="31">
        <v>274.8</v>
      </c>
      <c r="S143" s="31"/>
      <c r="T143" s="31">
        <f>SUM(R143:S143)</f>
        <v>274.8</v>
      </c>
      <c r="U143" s="31"/>
      <c r="V143" s="31">
        <f>SUM(T143:U143)</f>
        <v>274.8</v>
      </c>
      <c r="X143" s="183"/>
    </row>
    <row r="144" spans="1:24" ht="31.5" outlineLevel="2" x14ac:dyDescent="0.2">
      <c r="A144" s="32" t="s">
        <v>481</v>
      </c>
      <c r="B144" s="32" t="s">
        <v>471</v>
      </c>
      <c r="C144" s="32" t="s">
        <v>30</v>
      </c>
      <c r="D144" s="32"/>
      <c r="E144" s="33" t="s">
        <v>31</v>
      </c>
      <c r="F144" s="30">
        <f>F145+F150</f>
        <v>71534</v>
      </c>
      <c r="G144" s="30">
        <f t="shared" ref="G144:J144" si="217">G145+G150</f>
        <v>0</v>
      </c>
      <c r="H144" s="30">
        <f t="shared" si="217"/>
        <v>71534</v>
      </c>
      <c r="I144" s="30">
        <f t="shared" si="217"/>
        <v>0</v>
      </c>
      <c r="J144" s="30">
        <f t="shared" si="217"/>
        <v>0</v>
      </c>
      <c r="K144" s="30">
        <f t="shared" ref="K144:L144" si="218">K145+K150</f>
        <v>6437.5286999999998</v>
      </c>
      <c r="L144" s="30">
        <f t="shared" si="218"/>
        <v>77971.528699999995</v>
      </c>
      <c r="M144" s="30">
        <f t="shared" ref="M144:R144" si="219">M145+M150</f>
        <v>71741.5</v>
      </c>
      <c r="N144" s="30">
        <f t="shared" ref="N144" si="220">N145+N150</f>
        <v>0</v>
      </c>
      <c r="O144" s="30">
        <f t="shared" ref="O144:Q144" si="221">O145+O150</f>
        <v>71741.5</v>
      </c>
      <c r="P144" s="30">
        <f t="shared" si="221"/>
        <v>0</v>
      </c>
      <c r="Q144" s="30">
        <f t="shared" si="221"/>
        <v>71741.5</v>
      </c>
      <c r="R144" s="30">
        <f t="shared" si="219"/>
        <v>71741.5</v>
      </c>
      <c r="S144" s="30">
        <f t="shared" ref="S144" si="222">S145+S150</f>
        <v>0</v>
      </c>
      <c r="T144" s="30">
        <f t="shared" ref="T144:V144" si="223">T145+T150</f>
        <v>71741.5</v>
      </c>
      <c r="U144" s="30">
        <f t="shared" si="223"/>
        <v>0</v>
      </c>
      <c r="V144" s="30">
        <f t="shared" si="223"/>
        <v>71741.5</v>
      </c>
      <c r="X144" s="183"/>
    </row>
    <row r="145" spans="1:24" ht="15.75" outlineLevel="3" x14ac:dyDescent="0.2">
      <c r="A145" s="32" t="s">
        <v>481</v>
      </c>
      <c r="B145" s="32" t="s">
        <v>471</v>
      </c>
      <c r="C145" s="32" t="s">
        <v>71</v>
      </c>
      <c r="D145" s="32"/>
      <c r="E145" s="33" t="s">
        <v>72</v>
      </c>
      <c r="F145" s="30">
        <f t="shared" ref="F145:V146" si="224">F146</f>
        <v>693.2</v>
      </c>
      <c r="G145" s="30">
        <f t="shared" si="224"/>
        <v>0</v>
      </c>
      <c r="H145" s="30">
        <f t="shared" si="224"/>
        <v>693.2</v>
      </c>
      <c r="I145" s="30">
        <f t="shared" si="224"/>
        <v>0</v>
      </c>
      <c r="J145" s="30">
        <f t="shared" si="224"/>
        <v>0</v>
      </c>
      <c r="K145" s="30">
        <f t="shared" si="224"/>
        <v>278.74667999999997</v>
      </c>
      <c r="L145" s="30">
        <f t="shared" si="224"/>
        <v>971.94668000000001</v>
      </c>
      <c r="M145" s="30">
        <f t="shared" ref="M145:M146" si="225">M146</f>
        <v>693.2</v>
      </c>
      <c r="N145" s="30">
        <f t="shared" si="224"/>
        <v>0</v>
      </c>
      <c r="O145" s="30">
        <f t="shared" si="224"/>
        <v>693.2</v>
      </c>
      <c r="P145" s="30">
        <f t="shared" si="224"/>
        <v>0</v>
      </c>
      <c r="Q145" s="30">
        <f t="shared" si="224"/>
        <v>693.2</v>
      </c>
      <c r="R145" s="30">
        <f t="shared" ref="R145:R146" si="226">R146</f>
        <v>693.2</v>
      </c>
      <c r="S145" s="30">
        <f t="shared" si="224"/>
        <v>0</v>
      </c>
      <c r="T145" s="30">
        <f t="shared" si="224"/>
        <v>693.2</v>
      </c>
      <c r="U145" s="30">
        <f t="shared" si="224"/>
        <v>0</v>
      </c>
      <c r="V145" s="30">
        <f t="shared" si="224"/>
        <v>693.2</v>
      </c>
      <c r="X145" s="183"/>
    </row>
    <row r="146" spans="1:24" ht="32.25" customHeight="1" outlineLevel="4" x14ac:dyDescent="0.2">
      <c r="A146" s="32" t="s">
        <v>481</v>
      </c>
      <c r="B146" s="32" t="s">
        <v>471</v>
      </c>
      <c r="C146" s="32" t="s">
        <v>73</v>
      </c>
      <c r="D146" s="32"/>
      <c r="E146" s="33" t="s">
        <v>74</v>
      </c>
      <c r="F146" s="30">
        <f t="shared" si="224"/>
        <v>693.2</v>
      </c>
      <c r="G146" s="30">
        <f t="shared" si="224"/>
        <v>0</v>
      </c>
      <c r="H146" s="30">
        <f t="shared" si="224"/>
        <v>693.2</v>
      </c>
      <c r="I146" s="30">
        <f t="shared" si="224"/>
        <v>0</v>
      </c>
      <c r="J146" s="30">
        <f t="shared" si="224"/>
        <v>0</v>
      </c>
      <c r="K146" s="30">
        <f t="shared" si="224"/>
        <v>278.74667999999997</v>
      </c>
      <c r="L146" s="30">
        <f t="shared" si="224"/>
        <v>971.94668000000001</v>
      </c>
      <c r="M146" s="30">
        <f t="shared" si="225"/>
        <v>693.2</v>
      </c>
      <c r="N146" s="30">
        <f t="shared" si="224"/>
        <v>0</v>
      </c>
      <c r="O146" s="30">
        <f t="shared" si="224"/>
        <v>693.2</v>
      </c>
      <c r="P146" s="30">
        <f t="shared" si="224"/>
        <v>0</v>
      </c>
      <c r="Q146" s="30">
        <f t="shared" si="224"/>
        <v>693.2</v>
      </c>
      <c r="R146" s="30">
        <f t="shared" si="226"/>
        <v>693.2</v>
      </c>
      <c r="S146" s="30">
        <f t="shared" si="224"/>
        <v>0</v>
      </c>
      <c r="T146" s="30">
        <f t="shared" si="224"/>
        <v>693.2</v>
      </c>
      <c r="U146" s="30">
        <f t="shared" si="224"/>
        <v>0</v>
      </c>
      <c r="V146" s="30">
        <f t="shared" si="224"/>
        <v>693.2</v>
      </c>
      <c r="X146" s="183"/>
    </row>
    <row r="147" spans="1:24" ht="15.75" outlineLevel="5" x14ac:dyDescent="0.2">
      <c r="A147" s="32" t="s">
        <v>481</v>
      </c>
      <c r="B147" s="32" t="s">
        <v>471</v>
      </c>
      <c r="C147" s="32" t="s">
        <v>75</v>
      </c>
      <c r="D147" s="32"/>
      <c r="E147" s="33" t="s">
        <v>76</v>
      </c>
      <c r="F147" s="30">
        <f>F148+F149</f>
        <v>693.2</v>
      </c>
      <c r="G147" s="30">
        <f t="shared" ref="G147:J147" si="227">G148+G149</f>
        <v>0</v>
      </c>
      <c r="H147" s="30">
        <f t="shared" si="227"/>
        <v>693.2</v>
      </c>
      <c r="I147" s="30">
        <f t="shared" si="227"/>
        <v>0</v>
      </c>
      <c r="J147" s="30">
        <f t="shared" si="227"/>
        <v>0</v>
      </c>
      <c r="K147" s="30">
        <f t="shared" ref="K147:L147" si="228">K148+K149</f>
        <v>278.74667999999997</v>
      </c>
      <c r="L147" s="30">
        <f t="shared" si="228"/>
        <v>971.94668000000001</v>
      </c>
      <c r="M147" s="30">
        <f t="shared" ref="M147:R147" si="229">M148+M149</f>
        <v>693.2</v>
      </c>
      <c r="N147" s="30">
        <f t="shared" ref="N147" si="230">N148+N149</f>
        <v>0</v>
      </c>
      <c r="O147" s="30">
        <f t="shared" ref="O147:Q147" si="231">O148+O149</f>
        <v>693.2</v>
      </c>
      <c r="P147" s="30">
        <f t="shared" si="231"/>
        <v>0</v>
      </c>
      <c r="Q147" s="30">
        <f t="shared" si="231"/>
        <v>693.2</v>
      </c>
      <c r="R147" s="30">
        <f t="shared" si="229"/>
        <v>693.2</v>
      </c>
      <c r="S147" s="30">
        <f t="shared" ref="S147" si="232">S148+S149</f>
        <v>0</v>
      </c>
      <c r="T147" s="30">
        <f t="shared" ref="T147:V147" si="233">T148+T149</f>
        <v>693.2</v>
      </c>
      <c r="U147" s="30">
        <f t="shared" si="233"/>
        <v>0</v>
      </c>
      <c r="V147" s="30">
        <f t="shared" si="233"/>
        <v>693.2</v>
      </c>
      <c r="X147" s="183"/>
    </row>
    <row r="148" spans="1:24" ht="47.25" outlineLevel="7" x14ac:dyDescent="0.2">
      <c r="A148" s="34" t="s">
        <v>481</v>
      </c>
      <c r="B148" s="34" t="s">
        <v>471</v>
      </c>
      <c r="C148" s="34" t="s">
        <v>75</v>
      </c>
      <c r="D148" s="34" t="s">
        <v>4</v>
      </c>
      <c r="E148" s="35" t="s">
        <v>5</v>
      </c>
      <c r="F148" s="31">
        <v>338.2</v>
      </c>
      <c r="G148" s="31"/>
      <c r="H148" s="31">
        <f>SUM(F148:G148)</f>
        <v>338.2</v>
      </c>
      <c r="I148" s="31"/>
      <c r="J148" s="31"/>
      <c r="K148" s="31">
        <f>230+48.74668</f>
        <v>278.74667999999997</v>
      </c>
      <c r="L148" s="31">
        <f>SUM(H148:K148)</f>
        <v>616.94668000000001</v>
      </c>
      <c r="M148" s="31">
        <v>338.2</v>
      </c>
      <c r="N148" s="31"/>
      <c r="O148" s="31">
        <f>SUM(M148:N148)</f>
        <v>338.2</v>
      </c>
      <c r="P148" s="31"/>
      <c r="Q148" s="31">
        <f>SUM(O148:P148)</f>
        <v>338.2</v>
      </c>
      <c r="R148" s="31">
        <v>338.2</v>
      </c>
      <c r="S148" s="31"/>
      <c r="T148" s="31">
        <f>SUM(R148:S148)</f>
        <v>338.2</v>
      </c>
      <c r="U148" s="31"/>
      <c r="V148" s="31">
        <f>SUM(T148:U148)</f>
        <v>338.2</v>
      </c>
      <c r="X148" s="183"/>
    </row>
    <row r="149" spans="1:24" ht="15.75" hidden="1" outlineLevel="7" x14ac:dyDescent="0.2">
      <c r="A149" s="34" t="s">
        <v>481</v>
      </c>
      <c r="B149" s="34" t="s">
        <v>471</v>
      </c>
      <c r="C149" s="34" t="s">
        <v>75</v>
      </c>
      <c r="D149" s="34" t="s">
        <v>7</v>
      </c>
      <c r="E149" s="35" t="s">
        <v>8</v>
      </c>
      <c r="F149" s="31">
        <v>355</v>
      </c>
      <c r="G149" s="31"/>
      <c r="H149" s="31">
        <f>SUM(F149:G149)</f>
        <v>355</v>
      </c>
      <c r="I149" s="31"/>
      <c r="J149" s="31"/>
      <c r="K149" s="31"/>
      <c r="L149" s="31">
        <f>SUM(H149:K149)</f>
        <v>355</v>
      </c>
      <c r="M149" s="31">
        <v>355</v>
      </c>
      <c r="N149" s="31"/>
      <c r="O149" s="31">
        <f>SUM(M149:N149)</f>
        <v>355</v>
      </c>
      <c r="P149" s="31"/>
      <c r="Q149" s="31">
        <f>SUM(O149:P149)</f>
        <v>355</v>
      </c>
      <c r="R149" s="31">
        <v>355</v>
      </c>
      <c r="S149" s="31"/>
      <c r="T149" s="31">
        <f>SUM(R149:S149)</f>
        <v>355</v>
      </c>
      <c r="U149" s="31"/>
      <c r="V149" s="31">
        <f>SUM(T149:U149)</f>
        <v>355</v>
      </c>
      <c r="X149" s="183"/>
    </row>
    <row r="150" spans="1:24" ht="32.25" customHeight="1" outlineLevel="3" collapsed="1" x14ac:dyDescent="0.2">
      <c r="A150" s="32" t="s">
        <v>481</v>
      </c>
      <c r="B150" s="32" t="s">
        <v>471</v>
      </c>
      <c r="C150" s="32" t="s">
        <v>32</v>
      </c>
      <c r="D150" s="32"/>
      <c r="E150" s="33" t="s">
        <v>33</v>
      </c>
      <c r="F150" s="30">
        <f>F151+F162</f>
        <v>70840.800000000003</v>
      </c>
      <c r="G150" s="30">
        <f t="shared" ref="G150:J150" si="234">G151+G162</f>
        <v>0</v>
      </c>
      <c r="H150" s="30">
        <f t="shared" si="234"/>
        <v>70840.800000000003</v>
      </c>
      <c r="I150" s="30">
        <f t="shared" si="234"/>
        <v>0</v>
      </c>
      <c r="J150" s="30">
        <f t="shared" si="234"/>
        <v>0</v>
      </c>
      <c r="K150" s="30">
        <f t="shared" ref="K150:L150" si="235">K151+K162</f>
        <v>6158.7820199999996</v>
      </c>
      <c r="L150" s="30">
        <f t="shared" si="235"/>
        <v>76999.582020000002</v>
      </c>
      <c r="M150" s="30">
        <f>M151+M162</f>
        <v>71048.3</v>
      </c>
      <c r="N150" s="30">
        <f t="shared" ref="N150" si="236">N151+N162</f>
        <v>0</v>
      </c>
      <c r="O150" s="30">
        <f t="shared" ref="O150:Q150" si="237">O151+O162</f>
        <v>71048.3</v>
      </c>
      <c r="P150" s="30">
        <f t="shared" si="237"/>
        <v>0</v>
      </c>
      <c r="Q150" s="30">
        <f t="shared" si="237"/>
        <v>71048.3</v>
      </c>
      <c r="R150" s="30">
        <f>R151+R162</f>
        <v>71048.3</v>
      </c>
      <c r="S150" s="30">
        <f t="shared" ref="S150" si="238">S151+S162</f>
        <v>0</v>
      </c>
      <c r="T150" s="30">
        <f t="shared" ref="T150:V150" si="239">T151+T162</f>
        <v>71048.3</v>
      </c>
      <c r="U150" s="30">
        <f t="shared" si="239"/>
        <v>0</v>
      </c>
      <c r="V150" s="30">
        <f t="shared" si="239"/>
        <v>71048.3</v>
      </c>
      <c r="X150" s="183"/>
    </row>
    <row r="151" spans="1:24" ht="31.5" hidden="1" outlineLevel="4" x14ac:dyDescent="0.2">
      <c r="A151" s="32" t="s">
        <v>481</v>
      </c>
      <c r="B151" s="32" t="s">
        <v>471</v>
      </c>
      <c r="C151" s="32" t="s">
        <v>34</v>
      </c>
      <c r="D151" s="32"/>
      <c r="E151" s="33" t="s">
        <v>35</v>
      </c>
      <c r="F151" s="30">
        <f>F152+F154+F156+F158+F160</f>
        <v>20810.7</v>
      </c>
      <c r="G151" s="30">
        <f t="shared" ref="G151:J151" si="240">G152+G154+G156+G158+G160</f>
        <v>0</v>
      </c>
      <c r="H151" s="30">
        <f t="shared" si="240"/>
        <v>20810.7</v>
      </c>
      <c r="I151" s="30">
        <f t="shared" si="240"/>
        <v>0</v>
      </c>
      <c r="J151" s="30">
        <f t="shared" si="240"/>
        <v>0</v>
      </c>
      <c r="K151" s="30">
        <f t="shared" ref="K151:L151" si="241">K152+K154+K156+K158+K160</f>
        <v>0</v>
      </c>
      <c r="L151" s="30">
        <f t="shared" si="241"/>
        <v>20810.7</v>
      </c>
      <c r="M151" s="30">
        <f t="shared" ref="M151:R151" si="242">M152+M154+M156+M158+M160</f>
        <v>21018.2</v>
      </c>
      <c r="N151" s="30">
        <f t="shared" ref="N151" si="243">N152+N154+N156+N158+N160</f>
        <v>0</v>
      </c>
      <c r="O151" s="30">
        <f t="shared" ref="O151:Q151" si="244">O152+O154+O156+O158+O160</f>
        <v>21018.2</v>
      </c>
      <c r="P151" s="30">
        <f t="shared" si="244"/>
        <v>0</v>
      </c>
      <c r="Q151" s="30">
        <f t="shared" si="244"/>
        <v>21018.2</v>
      </c>
      <c r="R151" s="30">
        <f t="shared" si="242"/>
        <v>21018.2</v>
      </c>
      <c r="S151" s="30">
        <f t="shared" ref="S151" si="245">S152+S154+S156+S158+S160</f>
        <v>0</v>
      </c>
      <c r="T151" s="30">
        <f t="shared" ref="T151:V151" si="246">T152+T154+T156+T158+T160</f>
        <v>21018.2</v>
      </c>
      <c r="U151" s="30">
        <f t="shared" si="246"/>
        <v>0</v>
      </c>
      <c r="V151" s="30">
        <f t="shared" si="246"/>
        <v>21018.2</v>
      </c>
      <c r="X151" s="183"/>
    </row>
    <row r="152" spans="1:24" ht="31.5" hidden="1" outlineLevel="5" x14ac:dyDescent="0.2">
      <c r="A152" s="32" t="s">
        <v>481</v>
      </c>
      <c r="B152" s="32" t="s">
        <v>471</v>
      </c>
      <c r="C152" s="32" t="s">
        <v>77</v>
      </c>
      <c r="D152" s="32"/>
      <c r="E152" s="33" t="s">
        <v>14</v>
      </c>
      <c r="F152" s="30">
        <f t="shared" ref="F152:V152" si="247">F153</f>
        <v>7100</v>
      </c>
      <c r="G152" s="30">
        <f t="shared" si="247"/>
        <v>0</v>
      </c>
      <c r="H152" s="30">
        <f t="shared" si="247"/>
        <v>7100</v>
      </c>
      <c r="I152" s="30">
        <f t="shared" si="247"/>
        <v>0</v>
      </c>
      <c r="J152" s="30">
        <f t="shared" si="247"/>
        <v>0</v>
      </c>
      <c r="K152" s="30">
        <f t="shared" si="247"/>
        <v>0</v>
      </c>
      <c r="L152" s="30">
        <f t="shared" si="247"/>
        <v>7100</v>
      </c>
      <c r="M152" s="30">
        <f t="shared" si="247"/>
        <v>7100</v>
      </c>
      <c r="N152" s="30">
        <f t="shared" si="247"/>
        <v>0</v>
      </c>
      <c r="O152" s="30">
        <f t="shared" si="247"/>
        <v>7100</v>
      </c>
      <c r="P152" s="30">
        <f t="shared" si="247"/>
        <v>0</v>
      </c>
      <c r="Q152" s="30">
        <f t="shared" si="247"/>
        <v>7100</v>
      </c>
      <c r="R152" s="30">
        <f t="shared" si="247"/>
        <v>7100</v>
      </c>
      <c r="S152" s="30">
        <f t="shared" si="247"/>
        <v>0</v>
      </c>
      <c r="T152" s="30">
        <f t="shared" si="247"/>
        <v>7100</v>
      </c>
      <c r="U152" s="30">
        <f t="shared" si="247"/>
        <v>0</v>
      </c>
      <c r="V152" s="30">
        <f t="shared" si="247"/>
        <v>7100</v>
      </c>
      <c r="X152" s="183"/>
    </row>
    <row r="153" spans="1:24" ht="15.75" hidden="1" outlineLevel="7" x14ac:dyDescent="0.2">
      <c r="A153" s="34" t="s">
        <v>481</v>
      </c>
      <c r="B153" s="34" t="s">
        <v>471</v>
      </c>
      <c r="C153" s="34" t="s">
        <v>77</v>
      </c>
      <c r="D153" s="34" t="s">
        <v>7</v>
      </c>
      <c r="E153" s="35" t="s">
        <v>8</v>
      </c>
      <c r="F153" s="31">
        <v>7100</v>
      </c>
      <c r="G153" s="31"/>
      <c r="H153" s="31">
        <f>SUM(F153:G153)</f>
        <v>7100</v>
      </c>
      <c r="I153" s="31"/>
      <c r="J153" s="31"/>
      <c r="K153" s="31"/>
      <c r="L153" s="31">
        <f>SUM(H153:K153)</f>
        <v>7100</v>
      </c>
      <c r="M153" s="31">
        <v>7100</v>
      </c>
      <c r="N153" s="31"/>
      <c r="O153" s="31">
        <f>SUM(M153:N153)</f>
        <v>7100</v>
      </c>
      <c r="P153" s="31"/>
      <c r="Q153" s="31">
        <f>SUM(O153:P153)</f>
        <v>7100</v>
      </c>
      <c r="R153" s="31">
        <v>7100</v>
      </c>
      <c r="S153" s="31"/>
      <c r="T153" s="31">
        <f>SUM(R153:S153)</f>
        <v>7100</v>
      </c>
      <c r="U153" s="31"/>
      <c r="V153" s="31">
        <f>SUM(T153:U153)</f>
        <v>7100</v>
      </c>
      <c r="X153" s="183"/>
    </row>
    <row r="154" spans="1:24" ht="31.5" hidden="1" outlineLevel="5" x14ac:dyDescent="0.2">
      <c r="A154" s="32" t="s">
        <v>481</v>
      </c>
      <c r="B154" s="32" t="s">
        <v>471</v>
      </c>
      <c r="C154" s="32" t="s">
        <v>78</v>
      </c>
      <c r="D154" s="32"/>
      <c r="E154" s="33" t="s">
        <v>79</v>
      </c>
      <c r="F154" s="30">
        <f t="shared" ref="F154:V154" si="248">F155</f>
        <v>6498.7</v>
      </c>
      <c r="G154" s="30">
        <f t="shared" si="248"/>
        <v>0</v>
      </c>
      <c r="H154" s="30">
        <f t="shared" si="248"/>
        <v>6498.7</v>
      </c>
      <c r="I154" s="30">
        <f t="shared" si="248"/>
        <v>0</v>
      </c>
      <c r="J154" s="30">
        <f t="shared" si="248"/>
        <v>0</v>
      </c>
      <c r="K154" s="30">
        <f t="shared" si="248"/>
        <v>0</v>
      </c>
      <c r="L154" s="30">
        <f t="shared" si="248"/>
        <v>6498.7</v>
      </c>
      <c r="M154" s="30">
        <f t="shared" si="248"/>
        <v>6498.7</v>
      </c>
      <c r="N154" s="30">
        <f t="shared" si="248"/>
        <v>0</v>
      </c>
      <c r="O154" s="30">
        <f t="shared" si="248"/>
        <v>6498.7</v>
      </c>
      <c r="P154" s="30">
        <f t="shared" si="248"/>
        <v>0</v>
      </c>
      <c r="Q154" s="30">
        <f t="shared" si="248"/>
        <v>6498.7</v>
      </c>
      <c r="R154" s="30">
        <f t="shared" si="248"/>
        <v>6498.7</v>
      </c>
      <c r="S154" s="30">
        <f t="shared" si="248"/>
        <v>0</v>
      </c>
      <c r="T154" s="30">
        <f t="shared" si="248"/>
        <v>6498.7</v>
      </c>
      <c r="U154" s="30">
        <f t="shared" si="248"/>
        <v>0</v>
      </c>
      <c r="V154" s="30">
        <f t="shared" si="248"/>
        <v>6498.7</v>
      </c>
      <c r="X154" s="183"/>
    </row>
    <row r="155" spans="1:24" ht="31.5" hidden="1" outlineLevel="7" x14ac:dyDescent="0.2">
      <c r="A155" s="34" t="s">
        <v>481</v>
      </c>
      <c r="B155" s="34" t="s">
        <v>471</v>
      </c>
      <c r="C155" s="34" t="s">
        <v>78</v>
      </c>
      <c r="D155" s="34" t="s">
        <v>65</v>
      </c>
      <c r="E155" s="35" t="s">
        <v>66</v>
      </c>
      <c r="F155" s="31">
        <v>6498.7</v>
      </c>
      <c r="G155" s="31"/>
      <c r="H155" s="31">
        <f>SUM(F155:G155)</f>
        <v>6498.7</v>
      </c>
      <c r="I155" s="31"/>
      <c r="J155" s="31"/>
      <c r="K155" s="31"/>
      <c r="L155" s="31">
        <f>SUM(H155:K155)</f>
        <v>6498.7</v>
      </c>
      <c r="M155" s="31">
        <v>6498.7</v>
      </c>
      <c r="N155" s="31"/>
      <c r="O155" s="31">
        <f>SUM(M155:N155)</f>
        <v>6498.7</v>
      </c>
      <c r="P155" s="31"/>
      <c r="Q155" s="31">
        <f>SUM(O155:P155)</f>
        <v>6498.7</v>
      </c>
      <c r="R155" s="31">
        <v>6498.7</v>
      </c>
      <c r="S155" s="31"/>
      <c r="T155" s="31">
        <f>SUM(R155:S155)</f>
        <v>6498.7</v>
      </c>
      <c r="U155" s="31"/>
      <c r="V155" s="31">
        <f>SUM(T155:U155)</f>
        <v>6498.7</v>
      </c>
      <c r="X155" s="183"/>
    </row>
    <row r="156" spans="1:24" ht="15.75" hidden="1" outlineLevel="5" x14ac:dyDescent="0.2">
      <c r="A156" s="32" t="s">
        <v>481</v>
      </c>
      <c r="B156" s="32" t="s">
        <v>471</v>
      </c>
      <c r="C156" s="32" t="s">
        <v>80</v>
      </c>
      <c r="D156" s="32"/>
      <c r="E156" s="33" t="s">
        <v>81</v>
      </c>
      <c r="F156" s="30">
        <f t="shared" ref="F156:V156" si="249">F157</f>
        <v>1383.5</v>
      </c>
      <c r="G156" s="30">
        <f t="shared" si="249"/>
        <v>0</v>
      </c>
      <c r="H156" s="30">
        <f t="shared" si="249"/>
        <v>1383.5</v>
      </c>
      <c r="I156" s="30">
        <f t="shared" si="249"/>
        <v>0</v>
      </c>
      <c r="J156" s="30">
        <f t="shared" si="249"/>
        <v>0</v>
      </c>
      <c r="K156" s="30">
        <f t="shared" si="249"/>
        <v>0</v>
      </c>
      <c r="L156" s="30">
        <f t="shared" si="249"/>
        <v>1383.5</v>
      </c>
      <c r="M156" s="30">
        <f t="shared" si="249"/>
        <v>1383.5</v>
      </c>
      <c r="N156" s="30">
        <f t="shared" si="249"/>
        <v>0</v>
      </c>
      <c r="O156" s="30">
        <f t="shared" si="249"/>
        <v>1383.5</v>
      </c>
      <c r="P156" s="30">
        <f t="shared" si="249"/>
        <v>0</v>
      </c>
      <c r="Q156" s="30">
        <f t="shared" si="249"/>
        <v>1383.5</v>
      </c>
      <c r="R156" s="30">
        <f t="shared" si="249"/>
        <v>1383.5</v>
      </c>
      <c r="S156" s="30">
        <f t="shared" si="249"/>
        <v>0</v>
      </c>
      <c r="T156" s="30">
        <f t="shared" si="249"/>
        <v>1383.5</v>
      </c>
      <c r="U156" s="30">
        <f t="shared" si="249"/>
        <v>0</v>
      </c>
      <c r="V156" s="30">
        <f t="shared" si="249"/>
        <v>1383.5</v>
      </c>
      <c r="X156" s="183"/>
    </row>
    <row r="157" spans="1:24" ht="15.75" hidden="1" outlineLevel="7" x14ac:dyDescent="0.2">
      <c r="A157" s="34" t="s">
        <v>481</v>
      </c>
      <c r="B157" s="34" t="s">
        <v>471</v>
      </c>
      <c r="C157" s="34" t="s">
        <v>80</v>
      </c>
      <c r="D157" s="34" t="s">
        <v>19</v>
      </c>
      <c r="E157" s="35" t="s">
        <v>20</v>
      </c>
      <c r="F157" s="31">
        <v>1383.5</v>
      </c>
      <c r="G157" s="31"/>
      <c r="H157" s="31">
        <f>SUM(F157:G157)</f>
        <v>1383.5</v>
      </c>
      <c r="I157" s="31"/>
      <c r="J157" s="31"/>
      <c r="K157" s="31"/>
      <c r="L157" s="31">
        <f>SUM(H157:K157)</f>
        <v>1383.5</v>
      </c>
      <c r="M157" s="31">
        <v>1383.5</v>
      </c>
      <c r="N157" s="31"/>
      <c r="O157" s="31">
        <f>SUM(M157:N157)</f>
        <v>1383.5</v>
      </c>
      <c r="P157" s="31"/>
      <c r="Q157" s="31">
        <f>SUM(O157:P157)</f>
        <v>1383.5</v>
      </c>
      <c r="R157" s="31">
        <v>1383.5</v>
      </c>
      <c r="S157" s="31"/>
      <c r="T157" s="31">
        <f>SUM(R157:S157)</f>
        <v>1383.5</v>
      </c>
      <c r="U157" s="31"/>
      <c r="V157" s="31">
        <f>SUM(T157:U157)</f>
        <v>1383.5</v>
      </c>
      <c r="X157" s="183"/>
    </row>
    <row r="158" spans="1:24" ht="31.5" hidden="1" outlineLevel="5" x14ac:dyDescent="0.2">
      <c r="A158" s="32" t="s">
        <v>481</v>
      </c>
      <c r="B158" s="32" t="s">
        <v>471</v>
      </c>
      <c r="C158" s="32" t="s">
        <v>689</v>
      </c>
      <c r="D158" s="32"/>
      <c r="E158" s="33" t="s">
        <v>82</v>
      </c>
      <c r="F158" s="30">
        <f t="shared" ref="F158:V158" si="250">F159</f>
        <v>1130.3</v>
      </c>
      <c r="G158" s="30">
        <f t="shared" si="250"/>
        <v>0</v>
      </c>
      <c r="H158" s="30">
        <f t="shared" si="250"/>
        <v>1130.3</v>
      </c>
      <c r="I158" s="30">
        <f t="shared" si="250"/>
        <v>0</v>
      </c>
      <c r="J158" s="30">
        <f t="shared" si="250"/>
        <v>0</v>
      </c>
      <c r="K158" s="30">
        <f t="shared" si="250"/>
        <v>0</v>
      </c>
      <c r="L158" s="30">
        <f t="shared" si="250"/>
        <v>1130.3</v>
      </c>
      <c r="M158" s="30">
        <f t="shared" si="250"/>
        <v>1167.2</v>
      </c>
      <c r="N158" s="30">
        <f t="shared" si="250"/>
        <v>0</v>
      </c>
      <c r="O158" s="30">
        <f t="shared" si="250"/>
        <v>1167.2</v>
      </c>
      <c r="P158" s="30">
        <f t="shared" si="250"/>
        <v>0</v>
      </c>
      <c r="Q158" s="30">
        <f t="shared" si="250"/>
        <v>1167.2</v>
      </c>
      <c r="R158" s="30">
        <f t="shared" si="250"/>
        <v>1167.2</v>
      </c>
      <c r="S158" s="30">
        <f t="shared" si="250"/>
        <v>0</v>
      </c>
      <c r="T158" s="30">
        <f t="shared" si="250"/>
        <v>1167.2</v>
      </c>
      <c r="U158" s="30">
        <f t="shared" si="250"/>
        <v>0</v>
      </c>
      <c r="V158" s="30">
        <f t="shared" si="250"/>
        <v>1167.2</v>
      </c>
      <c r="X158" s="183"/>
    </row>
    <row r="159" spans="1:24" ht="31.5" hidden="1" outlineLevel="7" x14ac:dyDescent="0.2">
      <c r="A159" s="34" t="s">
        <v>481</v>
      </c>
      <c r="B159" s="34" t="s">
        <v>471</v>
      </c>
      <c r="C159" s="34" t="s">
        <v>689</v>
      </c>
      <c r="D159" s="34" t="s">
        <v>65</v>
      </c>
      <c r="E159" s="35" t="s">
        <v>66</v>
      </c>
      <c r="F159" s="31">
        <v>1130.3</v>
      </c>
      <c r="G159" s="31"/>
      <c r="H159" s="31">
        <f>SUM(F159:G159)</f>
        <v>1130.3</v>
      </c>
      <c r="I159" s="31"/>
      <c r="J159" s="31"/>
      <c r="K159" s="31"/>
      <c r="L159" s="31">
        <f>SUM(H159:K159)</f>
        <v>1130.3</v>
      </c>
      <c r="M159" s="31">
        <v>1167.2</v>
      </c>
      <c r="N159" s="31"/>
      <c r="O159" s="31">
        <f>SUM(M159:N159)</f>
        <v>1167.2</v>
      </c>
      <c r="P159" s="31"/>
      <c r="Q159" s="31">
        <f>SUM(O159:P159)</f>
        <v>1167.2</v>
      </c>
      <c r="R159" s="31">
        <v>1167.2</v>
      </c>
      <c r="S159" s="31"/>
      <c r="T159" s="31">
        <f>SUM(R159:S159)</f>
        <v>1167.2</v>
      </c>
      <c r="U159" s="31"/>
      <c r="V159" s="31">
        <f>SUM(T159:U159)</f>
        <v>1167.2</v>
      </c>
      <c r="X159" s="183"/>
    </row>
    <row r="160" spans="1:24" ht="15.75" hidden="1" outlineLevel="5" x14ac:dyDescent="0.2">
      <c r="A160" s="32" t="s">
        <v>481</v>
      </c>
      <c r="B160" s="32" t="s">
        <v>471</v>
      </c>
      <c r="C160" s="32" t="s">
        <v>83</v>
      </c>
      <c r="D160" s="32"/>
      <c r="E160" s="33" t="s">
        <v>84</v>
      </c>
      <c r="F160" s="30">
        <f>F161</f>
        <v>4698.2</v>
      </c>
      <c r="G160" s="30">
        <f t="shared" ref="G160:L160" si="251">G161</f>
        <v>0</v>
      </c>
      <c r="H160" s="30">
        <f t="shared" si="251"/>
        <v>4698.2</v>
      </c>
      <c r="I160" s="30">
        <f t="shared" si="251"/>
        <v>0</v>
      </c>
      <c r="J160" s="30">
        <f t="shared" si="251"/>
        <v>0</v>
      </c>
      <c r="K160" s="30">
        <f t="shared" si="251"/>
        <v>0</v>
      </c>
      <c r="L160" s="30">
        <f t="shared" si="251"/>
        <v>4698.2</v>
      </c>
      <c r="M160" s="30">
        <f t="shared" ref="M160:R160" si="252">M161</f>
        <v>4868.8</v>
      </c>
      <c r="N160" s="30">
        <f t="shared" ref="N160" si="253">N161</f>
        <v>0</v>
      </c>
      <c r="O160" s="30">
        <f t="shared" ref="O160:Q160" si="254">O161</f>
        <v>4868.8</v>
      </c>
      <c r="P160" s="30">
        <f t="shared" si="254"/>
        <v>0</v>
      </c>
      <c r="Q160" s="30">
        <f t="shared" si="254"/>
        <v>4868.8</v>
      </c>
      <c r="R160" s="30">
        <f t="shared" si="252"/>
        <v>4868.8</v>
      </c>
      <c r="S160" s="30">
        <f t="shared" ref="S160" si="255">S161</f>
        <v>0</v>
      </c>
      <c r="T160" s="30">
        <f t="shared" ref="T160:V160" si="256">T161</f>
        <v>4868.8</v>
      </c>
      <c r="U160" s="30">
        <f t="shared" si="256"/>
        <v>0</v>
      </c>
      <c r="V160" s="30">
        <f t="shared" si="256"/>
        <v>4868.8</v>
      </c>
      <c r="X160" s="183"/>
    </row>
    <row r="161" spans="1:24" ht="47.25" hidden="1" outlineLevel="7" x14ac:dyDescent="0.2">
      <c r="A161" s="34" t="s">
        <v>481</v>
      </c>
      <c r="B161" s="34" t="s">
        <v>471</v>
      </c>
      <c r="C161" s="34" t="s">
        <v>83</v>
      </c>
      <c r="D161" s="34" t="s">
        <v>4</v>
      </c>
      <c r="E161" s="35" t="s">
        <v>5</v>
      </c>
      <c r="F161" s="31">
        <v>4698.2</v>
      </c>
      <c r="G161" s="31"/>
      <c r="H161" s="31">
        <f>SUM(F161:G161)</f>
        <v>4698.2</v>
      </c>
      <c r="I161" s="31"/>
      <c r="J161" s="31"/>
      <c r="K161" s="31"/>
      <c r="L161" s="31">
        <f>SUM(H161:K161)</f>
        <v>4698.2</v>
      </c>
      <c r="M161" s="31">
        <v>4868.8</v>
      </c>
      <c r="N161" s="31"/>
      <c r="O161" s="31">
        <f>SUM(M161:N161)</f>
        <v>4868.8</v>
      </c>
      <c r="P161" s="31"/>
      <c r="Q161" s="31">
        <f>SUM(O161:P161)</f>
        <v>4868.8</v>
      </c>
      <c r="R161" s="31">
        <v>4868.8</v>
      </c>
      <c r="S161" s="31"/>
      <c r="T161" s="31">
        <f>SUM(R161:S161)</f>
        <v>4868.8</v>
      </c>
      <c r="U161" s="31"/>
      <c r="V161" s="31">
        <f>SUM(T161:U161)</f>
        <v>4868.8</v>
      </c>
      <c r="X161" s="183"/>
    </row>
    <row r="162" spans="1:24" ht="31.5" outlineLevel="4" x14ac:dyDescent="0.2">
      <c r="A162" s="32" t="s">
        <v>481</v>
      </c>
      <c r="B162" s="32" t="s">
        <v>471</v>
      </c>
      <c r="C162" s="32" t="s">
        <v>85</v>
      </c>
      <c r="D162" s="32"/>
      <c r="E162" s="33" t="s">
        <v>86</v>
      </c>
      <c r="F162" s="30">
        <f>F163+F165+F167</f>
        <v>50030.1</v>
      </c>
      <c r="G162" s="30">
        <f t="shared" ref="G162:J162" si="257">G163+G165+G167</f>
        <v>0</v>
      </c>
      <c r="H162" s="30">
        <f t="shared" si="257"/>
        <v>50030.1</v>
      </c>
      <c r="I162" s="30">
        <f t="shared" si="257"/>
        <v>0</v>
      </c>
      <c r="J162" s="30">
        <f t="shared" si="257"/>
        <v>0</v>
      </c>
      <c r="K162" s="30">
        <f t="shared" ref="K162:L162" si="258">K163+K165+K167</f>
        <v>6158.7820199999996</v>
      </c>
      <c r="L162" s="30">
        <f t="shared" si="258"/>
        <v>56188.882019999997</v>
      </c>
      <c r="M162" s="30">
        <f t="shared" ref="M162:R162" si="259">M163+M165+M167</f>
        <v>50030.1</v>
      </c>
      <c r="N162" s="30">
        <f t="shared" ref="N162" si="260">N163+N165+N167</f>
        <v>0</v>
      </c>
      <c r="O162" s="30">
        <f t="shared" ref="O162:Q162" si="261">O163+O165+O167</f>
        <v>50030.1</v>
      </c>
      <c r="P162" s="30">
        <f t="shared" si="261"/>
        <v>0</v>
      </c>
      <c r="Q162" s="30">
        <f t="shared" si="261"/>
        <v>50030.1</v>
      </c>
      <c r="R162" s="30">
        <f t="shared" si="259"/>
        <v>50030.1</v>
      </c>
      <c r="S162" s="30">
        <f t="shared" ref="S162" si="262">S163+S165+S167</f>
        <v>0</v>
      </c>
      <c r="T162" s="30">
        <f t="shared" ref="T162:V162" si="263">T163+T165+T167</f>
        <v>50030.1</v>
      </c>
      <c r="U162" s="30">
        <f t="shared" si="263"/>
        <v>0</v>
      </c>
      <c r="V162" s="30">
        <f t="shared" si="263"/>
        <v>50030.1</v>
      </c>
      <c r="X162" s="183"/>
    </row>
    <row r="163" spans="1:24" ht="15.75" outlineLevel="5" x14ac:dyDescent="0.2">
      <c r="A163" s="32" t="s">
        <v>481</v>
      </c>
      <c r="B163" s="32" t="s">
        <v>471</v>
      </c>
      <c r="C163" s="32" t="s">
        <v>87</v>
      </c>
      <c r="D163" s="32"/>
      <c r="E163" s="33" t="s">
        <v>88</v>
      </c>
      <c r="F163" s="30">
        <f t="shared" ref="F163:V163" si="264">F164</f>
        <v>49354.1</v>
      </c>
      <c r="G163" s="30">
        <f t="shared" si="264"/>
        <v>0</v>
      </c>
      <c r="H163" s="30">
        <f t="shared" si="264"/>
        <v>49354.1</v>
      </c>
      <c r="I163" s="30">
        <f t="shared" si="264"/>
        <v>0</v>
      </c>
      <c r="J163" s="30">
        <f t="shared" si="264"/>
        <v>0</v>
      </c>
      <c r="K163" s="30">
        <f t="shared" si="264"/>
        <v>6158.7820199999996</v>
      </c>
      <c r="L163" s="30">
        <f t="shared" si="264"/>
        <v>55512.882019999997</v>
      </c>
      <c r="M163" s="30">
        <f t="shared" si="264"/>
        <v>49354.1</v>
      </c>
      <c r="N163" s="30">
        <f t="shared" si="264"/>
        <v>0</v>
      </c>
      <c r="O163" s="30">
        <f t="shared" si="264"/>
        <v>49354.1</v>
      </c>
      <c r="P163" s="30">
        <f t="shared" si="264"/>
        <v>0</v>
      </c>
      <c r="Q163" s="30">
        <f t="shared" si="264"/>
        <v>49354.1</v>
      </c>
      <c r="R163" s="30">
        <f t="shared" si="264"/>
        <v>49354.1</v>
      </c>
      <c r="S163" s="30">
        <f t="shared" si="264"/>
        <v>0</v>
      </c>
      <c r="T163" s="30">
        <f t="shared" si="264"/>
        <v>49354.1</v>
      </c>
      <c r="U163" s="30">
        <f t="shared" si="264"/>
        <v>0</v>
      </c>
      <c r="V163" s="30">
        <f t="shared" si="264"/>
        <v>49354.1</v>
      </c>
      <c r="X163" s="183"/>
    </row>
    <row r="164" spans="1:24" ht="31.5" outlineLevel="7" x14ac:dyDescent="0.2">
      <c r="A164" s="34" t="s">
        <v>481</v>
      </c>
      <c r="B164" s="34" t="s">
        <v>471</v>
      </c>
      <c r="C164" s="34" t="s">
        <v>87</v>
      </c>
      <c r="D164" s="34" t="s">
        <v>65</v>
      </c>
      <c r="E164" s="35" t="s">
        <v>66</v>
      </c>
      <c r="F164" s="31">
        <v>49354.1</v>
      </c>
      <c r="G164" s="31"/>
      <c r="H164" s="31">
        <f>SUM(F164:G164)</f>
        <v>49354.1</v>
      </c>
      <c r="I164" s="31"/>
      <c r="J164" s="31"/>
      <c r="K164" s="31">
        <v>6158.7820199999996</v>
      </c>
      <c r="L164" s="31">
        <f>SUM(H164:K164)</f>
        <v>55512.882019999997</v>
      </c>
      <c r="M164" s="31">
        <v>49354.1</v>
      </c>
      <c r="N164" s="31"/>
      <c r="O164" s="31">
        <f>SUM(M164:N164)</f>
        <v>49354.1</v>
      </c>
      <c r="P164" s="31"/>
      <c r="Q164" s="31">
        <f>SUM(O164:P164)</f>
        <v>49354.1</v>
      </c>
      <c r="R164" s="31">
        <v>49354.1</v>
      </c>
      <c r="S164" s="31"/>
      <c r="T164" s="31">
        <f>SUM(R164:S164)</f>
        <v>49354.1</v>
      </c>
      <c r="U164" s="31"/>
      <c r="V164" s="31">
        <f>SUM(T164:U164)</f>
        <v>49354.1</v>
      </c>
      <c r="X164" s="183"/>
    </row>
    <row r="165" spans="1:24" ht="15.75" hidden="1" outlineLevel="5" x14ac:dyDescent="0.2">
      <c r="A165" s="32" t="s">
        <v>481</v>
      </c>
      <c r="B165" s="32" t="s">
        <v>471</v>
      </c>
      <c r="C165" s="32" t="s">
        <v>89</v>
      </c>
      <c r="D165" s="32"/>
      <c r="E165" s="33" t="s">
        <v>10</v>
      </c>
      <c r="F165" s="30">
        <f t="shared" ref="F165:V165" si="265">F166</f>
        <v>395</v>
      </c>
      <c r="G165" s="30">
        <f t="shared" si="265"/>
        <v>0</v>
      </c>
      <c r="H165" s="30">
        <f t="shared" si="265"/>
        <v>395</v>
      </c>
      <c r="I165" s="30">
        <f t="shared" si="265"/>
        <v>0</v>
      </c>
      <c r="J165" s="30">
        <f t="shared" si="265"/>
        <v>0</v>
      </c>
      <c r="K165" s="30">
        <f t="shared" si="265"/>
        <v>0</v>
      </c>
      <c r="L165" s="30">
        <f t="shared" si="265"/>
        <v>395</v>
      </c>
      <c r="M165" s="30">
        <f t="shared" si="265"/>
        <v>395</v>
      </c>
      <c r="N165" s="30">
        <f t="shared" si="265"/>
        <v>0</v>
      </c>
      <c r="O165" s="30">
        <f t="shared" si="265"/>
        <v>395</v>
      </c>
      <c r="P165" s="30">
        <f t="shared" si="265"/>
        <v>0</v>
      </c>
      <c r="Q165" s="30">
        <f t="shared" si="265"/>
        <v>395</v>
      </c>
      <c r="R165" s="30">
        <f t="shared" si="265"/>
        <v>395</v>
      </c>
      <c r="S165" s="30">
        <f t="shared" si="265"/>
        <v>0</v>
      </c>
      <c r="T165" s="30">
        <f t="shared" si="265"/>
        <v>395</v>
      </c>
      <c r="U165" s="30">
        <f t="shared" si="265"/>
        <v>0</v>
      </c>
      <c r="V165" s="30">
        <f t="shared" si="265"/>
        <v>395</v>
      </c>
      <c r="X165" s="183"/>
    </row>
    <row r="166" spans="1:24" ht="15.75" hidden="1" outlineLevel="7" x14ac:dyDescent="0.2">
      <c r="A166" s="34" t="s">
        <v>481</v>
      </c>
      <c r="B166" s="34" t="s">
        <v>471</v>
      </c>
      <c r="C166" s="34" t="s">
        <v>89</v>
      </c>
      <c r="D166" s="34" t="s">
        <v>15</v>
      </c>
      <c r="E166" s="35" t="s">
        <v>16</v>
      </c>
      <c r="F166" s="31">
        <v>395</v>
      </c>
      <c r="G166" s="31"/>
      <c r="H166" s="31">
        <f>SUM(F166:G166)</f>
        <v>395</v>
      </c>
      <c r="I166" s="31"/>
      <c r="J166" s="31"/>
      <c r="K166" s="31"/>
      <c r="L166" s="31">
        <f>SUM(H166:K166)</f>
        <v>395</v>
      </c>
      <c r="M166" s="31">
        <v>395</v>
      </c>
      <c r="N166" s="31"/>
      <c r="O166" s="31">
        <f>SUM(M166:N166)</f>
        <v>395</v>
      </c>
      <c r="P166" s="31"/>
      <c r="Q166" s="31">
        <f>SUM(O166:P166)</f>
        <v>395</v>
      </c>
      <c r="R166" s="31">
        <v>395</v>
      </c>
      <c r="S166" s="31"/>
      <c r="T166" s="31">
        <f>SUM(R166:S166)</f>
        <v>395</v>
      </c>
      <c r="U166" s="31"/>
      <c r="V166" s="31">
        <f>SUM(T166:U166)</f>
        <v>395</v>
      </c>
      <c r="X166" s="183"/>
    </row>
    <row r="167" spans="1:24" ht="15.75" hidden="1" outlineLevel="5" x14ac:dyDescent="0.2">
      <c r="A167" s="32" t="s">
        <v>481</v>
      </c>
      <c r="B167" s="32" t="s">
        <v>471</v>
      </c>
      <c r="C167" s="32" t="s">
        <v>90</v>
      </c>
      <c r="D167" s="32"/>
      <c r="E167" s="33" t="s">
        <v>91</v>
      </c>
      <c r="F167" s="30">
        <f t="shared" ref="F167:V167" si="266">F168</f>
        <v>281</v>
      </c>
      <c r="G167" s="30">
        <f t="shared" si="266"/>
        <v>0</v>
      </c>
      <c r="H167" s="30">
        <f t="shared" si="266"/>
        <v>281</v>
      </c>
      <c r="I167" s="30">
        <f t="shared" si="266"/>
        <v>0</v>
      </c>
      <c r="J167" s="30">
        <f t="shared" si="266"/>
        <v>0</v>
      </c>
      <c r="K167" s="30">
        <f t="shared" si="266"/>
        <v>0</v>
      </c>
      <c r="L167" s="30">
        <f t="shared" si="266"/>
        <v>281</v>
      </c>
      <c r="M167" s="30">
        <f t="shared" si="266"/>
        <v>281</v>
      </c>
      <c r="N167" s="30">
        <f t="shared" si="266"/>
        <v>0</v>
      </c>
      <c r="O167" s="30">
        <f t="shared" si="266"/>
        <v>281</v>
      </c>
      <c r="P167" s="30">
        <f t="shared" si="266"/>
        <v>0</v>
      </c>
      <c r="Q167" s="30">
        <f t="shared" si="266"/>
        <v>281</v>
      </c>
      <c r="R167" s="30">
        <f t="shared" si="266"/>
        <v>281</v>
      </c>
      <c r="S167" s="30">
        <f t="shared" si="266"/>
        <v>0</v>
      </c>
      <c r="T167" s="30">
        <f t="shared" si="266"/>
        <v>281</v>
      </c>
      <c r="U167" s="30">
        <f t="shared" si="266"/>
        <v>0</v>
      </c>
      <c r="V167" s="30">
        <f t="shared" si="266"/>
        <v>281</v>
      </c>
      <c r="X167" s="183"/>
    </row>
    <row r="168" spans="1:24" ht="15.75" hidden="1" outlineLevel="7" x14ac:dyDescent="0.2">
      <c r="A168" s="34" t="s">
        <v>481</v>
      </c>
      <c r="B168" s="34" t="s">
        <v>471</v>
      </c>
      <c r="C168" s="34" t="s">
        <v>90</v>
      </c>
      <c r="D168" s="34" t="s">
        <v>7</v>
      </c>
      <c r="E168" s="35" t="s">
        <v>8</v>
      </c>
      <c r="F168" s="31">
        <v>281</v>
      </c>
      <c r="G168" s="31"/>
      <c r="H168" s="31">
        <f>SUM(F168:G168)</f>
        <v>281</v>
      </c>
      <c r="I168" s="31"/>
      <c r="J168" s="31"/>
      <c r="K168" s="31"/>
      <c r="L168" s="31">
        <f>SUM(H168:K168)</f>
        <v>281</v>
      </c>
      <c r="M168" s="31">
        <v>281</v>
      </c>
      <c r="N168" s="31"/>
      <c r="O168" s="31">
        <f>SUM(M168:N168)</f>
        <v>281</v>
      </c>
      <c r="P168" s="31"/>
      <c r="Q168" s="31">
        <f>SUM(O168:P168)</f>
        <v>281</v>
      </c>
      <c r="R168" s="31">
        <v>281</v>
      </c>
      <c r="S168" s="31"/>
      <c r="T168" s="31">
        <f>SUM(R168:S168)</f>
        <v>281</v>
      </c>
      <c r="U168" s="31"/>
      <c r="V168" s="31">
        <f>SUM(T168:U168)</f>
        <v>281</v>
      </c>
      <c r="X168" s="183"/>
    </row>
    <row r="169" spans="1:24" ht="31.5" outlineLevel="2" x14ac:dyDescent="0.2">
      <c r="A169" s="32" t="s">
        <v>481</v>
      </c>
      <c r="B169" s="32" t="s">
        <v>471</v>
      </c>
      <c r="C169" s="32" t="s">
        <v>11</v>
      </c>
      <c r="D169" s="32"/>
      <c r="E169" s="33" t="s">
        <v>12</v>
      </c>
      <c r="F169" s="30"/>
      <c r="G169" s="30">
        <f>G170+G172</f>
        <v>195000</v>
      </c>
      <c r="H169" s="30">
        <f>H170+H172+H174</f>
        <v>195000</v>
      </c>
      <c r="I169" s="30">
        <f t="shared" ref="I169:V169" si="267">I170+I172+I174</f>
        <v>-135000</v>
      </c>
      <c r="J169" s="30">
        <f t="shared" si="267"/>
        <v>0</v>
      </c>
      <c r="K169" s="30">
        <f>K170+K172+K174</f>
        <v>-58832.820090000001</v>
      </c>
      <c r="L169" s="30">
        <f t="shared" si="267"/>
        <v>1167.1799100000001</v>
      </c>
      <c r="M169" s="30">
        <f t="shared" si="267"/>
        <v>0</v>
      </c>
      <c r="N169" s="30">
        <f t="shared" si="267"/>
        <v>45000</v>
      </c>
      <c r="O169" s="30">
        <f t="shared" si="267"/>
        <v>45000</v>
      </c>
      <c r="P169" s="30">
        <f t="shared" si="267"/>
        <v>15000</v>
      </c>
      <c r="Q169" s="30">
        <f t="shared" si="267"/>
        <v>60000</v>
      </c>
      <c r="R169" s="30">
        <f t="shared" si="267"/>
        <v>5000</v>
      </c>
      <c r="S169" s="30">
        <f t="shared" si="267"/>
        <v>0</v>
      </c>
      <c r="T169" s="30">
        <f t="shared" si="267"/>
        <v>5000</v>
      </c>
      <c r="U169" s="30">
        <f t="shared" si="267"/>
        <v>0</v>
      </c>
      <c r="V169" s="30">
        <f t="shared" si="267"/>
        <v>5000</v>
      </c>
      <c r="X169" s="183"/>
    </row>
    <row r="170" spans="1:24" ht="31.5" customHeight="1" outlineLevel="7" x14ac:dyDescent="0.2">
      <c r="A170" s="32" t="s">
        <v>481</v>
      </c>
      <c r="B170" s="32" t="s">
        <v>471</v>
      </c>
      <c r="C170" s="32" t="s">
        <v>454</v>
      </c>
      <c r="D170" s="32"/>
      <c r="E170" s="33" t="s">
        <v>619</v>
      </c>
      <c r="F170" s="30"/>
      <c r="G170" s="30">
        <f t="shared" ref="G170:Q174" si="268">G171</f>
        <v>60000</v>
      </c>
      <c r="H170" s="30">
        <f t="shared" si="268"/>
        <v>60000</v>
      </c>
      <c r="I170" s="30">
        <f t="shared" si="268"/>
        <v>0</v>
      </c>
      <c r="J170" s="30">
        <f t="shared" si="268"/>
        <v>0</v>
      </c>
      <c r="K170" s="30">
        <f t="shared" si="268"/>
        <v>-60000</v>
      </c>
      <c r="L170" s="30">
        <f t="shared" si="268"/>
        <v>0</v>
      </c>
      <c r="M170" s="30"/>
      <c r="N170" s="30"/>
      <c r="O170" s="30"/>
      <c r="P170" s="30">
        <f t="shared" si="268"/>
        <v>15000</v>
      </c>
      <c r="Q170" s="30">
        <f t="shared" si="268"/>
        <v>15000</v>
      </c>
      <c r="R170" s="30">
        <f t="shared" ref="R170:V172" si="269">R171</f>
        <v>5000</v>
      </c>
      <c r="S170" s="30">
        <f t="shared" si="269"/>
        <v>0</v>
      </c>
      <c r="T170" s="30">
        <f t="shared" si="269"/>
        <v>5000</v>
      </c>
      <c r="U170" s="30">
        <f t="shared" si="269"/>
        <v>0</v>
      </c>
      <c r="V170" s="30">
        <f t="shared" si="269"/>
        <v>5000</v>
      </c>
      <c r="X170" s="183"/>
    </row>
    <row r="171" spans="1:24" ht="15.75" outlineLevel="7" x14ac:dyDescent="0.2">
      <c r="A171" s="34" t="s">
        <v>481</v>
      </c>
      <c r="B171" s="34" t="s">
        <v>471</v>
      </c>
      <c r="C171" s="34" t="s">
        <v>454</v>
      </c>
      <c r="D171" s="34" t="s">
        <v>15</v>
      </c>
      <c r="E171" s="35" t="s">
        <v>16</v>
      </c>
      <c r="F171" s="31"/>
      <c r="G171" s="31">
        <v>60000</v>
      </c>
      <c r="H171" s="31">
        <f>SUM(F171:G171)</f>
        <v>60000</v>
      </c>
      <c r="I171" s="31"/>
      <c r="J171" s="31"/>
      <c r="K171" s="31">
        <v>-60000</v>
      </c>
      <c r="L171" s="31">
        <f>SUM(H171:K171)</f>
        <v>0</v>
      </c>
      <c r="M171" s="31"/>
      <c r="N171" s="31"/>
      <c r="O171" s="31"/>
      <c r="P171" s="31">
        <v>15000</v>
      </c>
      <c r="Q171" s="31">
        <f>SUM(O171:P171)</f>
        <v>15000</v>
      </c>
      <c r="R171" s="31">
        <v>5000</v>
      </c>
      <c r="S171" s="31"/>
      <c r="T171" s="31">
        <f>SUM(R171:S171)</f>
        <v>5000</v>
      </c>
      <c r="U171" s="31"/>
      <c r="V171" s="31">
        <f>SUM(T171:U171)</f>
        <v>5000</v>
      </c>
      <c r="X171" s="183"/>
    </row>
    <row r="172" spans="1:24" ht="31.5" customHeight="1" outlineLevel="7" x14ac:dyDescent="0.2">
      <c r="A172" s="32" t="s">
        <v>481</v>
      </c>
      <c r="B172" s="32" t="s">
        <v>471</v>
      </c>
      <c r="C172" s="32" t="s">
        <v>454</v>
      </c>
      <c r="D172" s="32"/>
      <c r="E172" s="33" t="s">
        <v>761</v>
      </c>
      <c r="F172" s="30"/>
      <c r="G172" s="30">
        <f t="shared" si="268"/>
        <v>135000</v>
      </c>
      <c r="H172" s="30">
        <f t="shared" si="268"/>
        <v>135000</v>
      </c>
      <c r="I172" s="30">
        <f t="shared" si="268"/>
        <v>-135000</v>
      </c>
      <c r="J172" s="30">
        <f t="shared" si="268"/>
        <v>0</v>
      </c>
      <c r="K172" s="30">
        <f t="shared" si="268"/>
        <v>0</v>
      </c>
      <c r="L172" s="30">
        <f t="shared" si="268"/>
        <v>0</v>
      </c>
      <c r="M172" s="30"/>
      <c r="N172" s="30">
        <f t="shared" si="268"/>
        <v>45000</v>
      </c>
      <c r="O172" s="30">
        <f t="shared" si="268"/>
        <v>45000</v>
      </c>
      <c r="P172" s="30">
        <f t="shared" si="268"/>
        <v>0</v>
      </c>
      <c r="Q172" s="30">
        <f t="shared" si="268"/>
        <v>45000</v>
      </c>
      <c r="R172" s="30">
        <f t="shared" si="269"/>
        <v>0</v>
      </c>
      <c r="S172" s="30">
        <f t="shared" si="269"/>
        <v>0</v>
      </c>
      <c r="T172" s="30">
        <f t="shared" si="269"/>
        <v>0</v>
      </c>
      <c r="U172" s="30">
        <f t="shared" si="269"/>
        <v>0</v>
      </c>
      <c r="V172" s="30">
        <f t="shared" si="269"/>
        <v>0</v>
      </c>
      <c r="X172" s="183"/>
    </row>
    <row r="173" spans="1:24" ht="26.25" customHeight="1" outlineLevel="7" x14ac:dyDescent="0.2">
      <c r="A173" s="34" t="s">
        <v>481</v>
      </c>
      <c r="B173" s="34" t="s">
        <v>471</v>
      </c>
      <c r="C173" s="34" t="s">
        <v>454</v>
      </c>
      <c r="D173" s="34" t="s">
        <v>15</v>
      </c>
      <c r="E173" s="35" t="s">
        <v>16</v>
      </c>
      <c r="F173" s="31"/>
      <c r="G173" s="31">
        <v>135000</v>
      </c>
      <c r="H173" s="31">
        <f>SUM(F173:G173)</f>
        <v>135000</v>
      </c>
      <c r="I173" s="31">
        <v>-135000</v>
      </c>
      <c r="J173" s="31"/>
      <c r="K173" s="31"/>
      <c r="L173" s="31">
        <f>SUM(H173:K173)</f>
        <v>0</v>
      </c>
      <c r="M173" s="31"/>
      <c r="N173" s="31">
        <v>45000</v>
      </c>
      <c r="O173" s="31">
        <f>SUM(M173:N173)</f>
        <v>45000</v>
      </c>
      <c r="P173" s="31"/>
      <c r="Q173" s="31">
        <f>SUM(O173:P173)</f>
        <v>45000</v>
      </c>
      <c r="R173" s="31"/>
      <c r="S173" s="31"/>
      <c r="T173" s="31">
        <f>SUM(R173:S173)</f>
        <v>0</v>
      </c>
      <c r="U173" s="31"/>
      <c r="V173" s="31">
        <f>SUM(T173:U173)</f>
        <v>0</v>
      </c>
      <c r="X173" s="183"/>
    </row>
    <row r="174" spans="1:24" ht="19.5" customHeight="1" outlineLevel="7" x14ac:dyDescent="0.25">
      <c r="A174" s="32" t="s">
        <v>481</v>
      </c>
      <c r="B174" s="111" t="s">
        <v>471</v>
      </c>
      <c r="C174" s="6" t="s">
        <v>797</v>
      </c>
      <c r="D174" s="22"/>
      <c r="E174" s="117" t="s">
        <v>798</v>
      </c>
      <c r="F174" s="31"/>
      <c r="G174" s="31"/>
      <c r="H174" s="31"/>
      <c r="I174" s="30">
        <f t="shared" si="268"/>
        <v>0</v>
      </c>
      <c r="J174" s="30">
        <f t="shared" si="268"/>
        <v>0</v>
      </c>
      <c r="K174" s="30">
        <f t="shared" si="268"/>
        <v>1167.1799100000001</v>
      </c>
      <c r="L174" s="30">
        <f t="shared" si="268"/>
        <v>1167.1799100000001</v>
      </c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X174" s="183"/>
    </row>
    <row r="175" spans="1:24" ht="26.25" customHeight="1" outlineLevel="7" x14ac:dyDescent="0.25">
      <c r="A175" s="34" t="s">
        <v>481</v>
      </c>
      <c r="B175" s="113" t="s">
        <v>471</v>
      </c>
      <c r="C175" s="42" t="s">
        <v>797</v>
      </c>
      <c r="D175" s="113" t="s">
        <v>15</v>
      </c>
      <c r="E175" s="118" t="s">
        <v>16</v>
      </c>
      <c r="F175" s="31"/>
      <c r="G175" s="31"/>
      <c r="H175" s="31"/>
      <c r="I175" s="31"/>
      <c r="J175" s="31"/>
      <c r="K175" s="31">
        <v>1167.1799100000001</v>
      </c>
      <c r="L175" s="31">
        <f>SUM(H175:K175)</f>
        <v>1167.1799100000001</v>
      </c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X175" s="183"/>
    </row>
    <row r="176" spans="1:24" ht="15.75" outlineLevel="7" x14ac:dyDescent="0.2">
      <c r="A176" s="32" t="s">
        <v>481</v>
      </c>
      <c r="B176" s="32" t="s">
        <v>493</v>
      </c>
      <c r="C176" s="34"/>
      <c r="D176" s="34"/>
      <c r="E176" s="69" t="s">
        <v>494</v>
      </c>
      <c r="F176" s="30">
        <f>F177+F189+F204</f>
        <v>55879</v>
      </c>
      <c r="G176" s="30">
        <f t="shared" ref="G176:J176" si="270">G177+G189+G204</f>
        <v>7.9</v>
      </c>
      <c r="H176" s="30">
        <f t="shared" si="270"/>
        <v>55886.9</v>
      </c>
      <c r="I176" s="30">
        <f t="shared" si="270"/>
        <v>0</v>
      </c>
      <c r="J176" s="30">
        <f t="shared" si="270"/>
        <v>845.34829999999999</v>
      </c>
      <c r="K176" s="30">
        <f t="shared" ref="K176:L176" si="271">K177+K189+K204</f>
        <v>2760.0846400000005</v>
      </c>
      <c r="L176" s="30">
        <f t="shared" si="271"/>
        <v>59492.33294</v>
      </c>
      <c r="M176" s="30">
        <f>M177+M189+M204</f>
        <v>56955.099999999991</v>
      </c>
      <c r="N176" s="30">
        <f t="shared" ref="N176" si="272">N177+N189+N204</f>
        <v>7.9</v>
      </c>
      <c r="O176" s="30">
        <f t="shared" ref="O176:Q176" si="273">O177+O189+O204</f>
        <v>56962.999999999993</v>
      </c>
      <c r="P176" s="30">
        <f t="shared" si="273"/>
        <v>0</v>
      </c>
      <c r="Q176" s="30">
        <f t="shared" si="273"/>
        <v>56962.999999999993</v>
      </c>
      <c r="R176" s="30">
        <f>R177+R189+R204</f>
        <v>61705</v>
      </c>
      <c r="S176" s="30">
        <f t="shared" ref="S176" si="274">S177+S189+S204</f>
        <v>7.9</v>
      </c>
      <c r="T176" s="30">
        <f t="shared" ref="T176:V176" si="275">T177+T189+T204</f>
        <v>61712.9</v>
      </c>
      <c r="U176" s="30">
        <f t="shared" si="275"/>
        <v>0</v>
      </c>
      <c r="V176" s="30">
        <f t="shared" si="275"/>
        <v>61712.9</v>
      </c>
      <c r="X176" s="183"/>
    </row>
    <row r="177" spans="1:24" ht="15.75" outlineLevel="1" x14ac:dyDescent="0.2">
      <c r="A177" s="32" t="s">
        <v>481</v>
      </c>
      <c r="B177" s="32" t="s">
        <v>495</v>
      </c>
      <c r="C177" s="32"/>
      <c r="D177" s="32"/>
      <c r="E177" s="33" t="s">
        <v>496</v>
      </c>
      <c r="F177" s="30">
        <f t="shared" ref="F177:V177" si="276">F178</f>
        <v>22880.499999999996</v>
      </c>
      <c r="G177" s="30">
        <f t="shared" si="276"/>
        <v>0</v>
      </c>
      <c r="H177" s="30">
        <f t="shared" si="276"/>
        <v>22880.499999999996</v>
      </c>
      <c r="I177" s="30">
        <f t="shared" si="276"/>
        <v>0</v>
      </c>
      <c r="J177" s="30">
        <f t="shared" si="276"/>
        <v>0</v>
      </c>
      <c r="K177" s="30">
        <f t="shared" si="276"/>
        <v>244.8</v>
      </c>
      <c r="L177" s="30">
        <f t="shared" si="276"/>
        <v>23125.299999999996</v>
      </c>
      <c r="M177" s="30">
        <f t="shared" si="276"/>
        <v>23584.499999999996</v>
      </c>
      <c r="N177" s="30">
        <f t="shared" si="276"/>
        <v>0</v>
      </c>
      <c r="O177" s="30">
        <f t="shared" si="276"/>
        <v>23584.499999999996</v>
      </c>
      <c r="P177" s="30">
        <f t="shared" si="276"/>
        <v>0</v>
      </c>
      <c r="Q177" s="30">
        <f t="shared" si="276"/>
        <v>23584.499999999996</v>
      </c>
      <c r="R177" s="30">
        <f t="shared" si="276"/>
        <v>26691.999999999996</v>
      </c>
      <c r="S177" s="30">
        <f t="shared" si="276"/>
        <v>0</v>
      </c>
      <c r="T177" s="30">
        <f t="shared" si="276"/>
        <v>26691.999999999996</v>
      </c>
      <c r="U177" s="30">
        <f t="shared" si="276"/>
        <v>0</v>
      </c>
      <c r="V177" s="30">
        <f t="shared" si="276"/>
        <v>26691.999999999996</v>
      </c>
      <c r="X177" s="183"/>
    </row>
    <row r="178" spans="1:24" ht="31.5" outlineLevel="2" collapsed="1" x14ac:dyDescent="0.2">
      <c r="A178" s="32" t="s">
        <v>481</v>
      </c>
      <c r="B178" s="32" t="s">
        <v>495</v>
      </c>
      <c r="C178" s="32" t="s">
        <v>49</v>
      </c>
      <c r="D178" s="32"/>
      <c r="E178" s="33" t="s">
        <v>50</v>
      </c>
      <c r="F178" s="30">
        <f>F179+F183</f>
        <v>22880.499999999996</v>
      </c>
      <c r="G178" s="30">
        <f t="shared" ref="G178:J178" si="277">G179+G183</f>
        <v>0</v>
      </c>
      <c r="H178" s="30">
        <f t="shared" si="277"/>
        <v>22880.499999999996</v>
      </c>
      <c r="I178" s="30">
        <f t="shared" si="277"/>
        <v>0</v>
      </c>
      <c r="J178" s="30">
        <f t="shared" si="277"/>
        <v>0</v>
      </c>
      <c r="K178" s="30">
        <f t="shared" ref="K178:L178" si="278">K179+K183</f>
        <v>244.8</v>
      </c>
      <c r="L178" s="30">
        <f t="shared" si="278"/>
        <v>23125.299999999996</v>
      </c>
      <c r="M178" s="30">
        <f>M179+M183</f>
        <v>23584.499999999996</v>
      </c>
      <c r="N178" s="30">
        <f t="shared" ref="N178" si="279">N179+N183</f>
        <v>0</v>
      </c>
      <c r="O178" s="30">
        <f t="shared" ref="O178:Q178" si="280">O179+O183</f>
        <v>23584.499999999996</v>
      </c>
      <c r="P178" s="30">
        <f t="shared" si="280"/>
        <v>0</v>
      </c>
      <c r="Q178" s="30">
        <f t="shared" si="280"/>
        <v>23584.499999999996</v>
      </c>
      <c r="R178" s="30">
        <f>R179+R183</f>
        <v>26691.999999999996</v>
      </c>
      <c r="S178" s="30">
        <f t="shared" ref="S178" si="281">S179+S183</f>
        <v>0</v>
      </c>
      <c r="T178" s="30">
        <f t="shared" ref="T178:V178" si="282">T179+T183</f>
        <v>26691.999999999996</v>
      </c>
      <c r="U178" s="30">
        <f t="shared" si="282"/>
        <v>0</v>
      </c>
      <c r="V178" s="30">
        <f t="shared" si="282"/>
        <v>26691.999999999996</v>
      </c>
      <c r="X178" s="183"/>
    </row>
    <row r="179" spans="1:24" ht="31.5" hidden="1" outlineLevel="3" x14ac:dyDescent="0.2">
      <c r="A179" s="32" t="s">
        <v>481</v>
      </c>
      <c r="B179" s="32" t="s">
        <v>495</v>
      </c>
      <c r="C179" s="32" t="s">
        <v>92</v>
      </c>
      <c r="D179" s="32"/>
      <c r="E179" s="33" t="s">
        <v>93</v>
      </c>
      <c r="F179" s="30">
        <f t="shared" ref="F179:V181" si="283">F180</f>
        <v>2828.3</v>
      </c>
      <c r="G179" s="30">
        <f t="shared" si="283"/>
        <v>0</v>
      </c>
      <c r="H179" s="30">
        <f t="shared" si="283"/>
        <v>2828.3</v>
      </c>
      <c r="I179" s="30">
        <f t="shared" si="283"/>
        <v>0</v>
      </c>
      <c r="J179" s="30">
        <f t="shared" si="283"/>
        <v>0</v>
      </c>
      <c r="K179" s="30">
        <f t="shared" si="283"/>
        <v>0</v>
      </c>
      <c r="L179" s="30">
        <f t="shared" si="283"/>
        <v>2828.3</v>
      </c>
      <c r="M179" s="30">
        <f t="shared" ref="M179:M181" si="284">M180</f>
        <v>2828.3</v>
      </c>
      <c r="N179" s="30">
        <f t="shared" si="283"/>
        <v>0</v>
      </c>
      <c r="O179" s="30">
        <f t="shared" si="283"/>
        <v>2828.3</v>
      </c>
      <c r="P179" s="30">
        <f t="shared" si="283"/>
        <v>0</v>
      </c>
      <c r="Q179" s="30">
        <f t="shared" si="283"/>
        <v>2828.3</v>
      </c>
      <c r="R179" s="30">
        <f t="shared" ref="R179:R181" si="285">R180</f>
        <v>2828.3</v>
      </c>
      <c r="S179" s="30">
        <f t="shared" si="283"/>
        <v>0</v>
      </c>
      <c r="T179" s="30">
        <f t="shared" si="283"/>
        <v>2828.3</v>
      </c>
      <c r="U179" s="30">
        <f t="shared" si="283"/>
        <v>0</v>
      </c>
      <c r="V179" s="30">
        <f t="shared" si="283"/>
        <v>2828.3</v>
      </c>
      <c r="X179" s="183"/>
    </row>
    <row r="180" spans="1:24" ht="31.5" hidden="1" outlineLevel="4" x14ac:dyDescent="0.2">
      <c r="A180" s="32" t="s">
        <v>481</v>
      </c>
      <c r="B180" s="32" t="s">
        <v>495</v>
      </c>
      <c r="C180" s="32" t="s">
        <v>94</v>
      </c>
      <c r="D180" s="32"/>
      <c r="E180" s="33" t="s">
        <v>95</v>
      </c>
      <c r="F180" s="30">
        <f t="shared" si="283"/>
        <v>2828.3</v>
      </c>
      <c r="G180" s="30">
        <f t="shared" si="283"/>
        <v>0</v>
      </c>
      <c r="H180" s="30">
        <f t="shared" si="283"/>
        <v>2828.3</v>
      </c>
      <c r="I180" s="30">
        <f t="shared" si="283"/>
        <v>0</v>
      </c>
      <c r="J180" s="30">
        <f t="shared" si="283"/>
        <v>0</v>
      </c>
      <c r="K180" s="30">
        <f t="shared" si="283"/>
        <v>0</v>
      </c>
      <c r="L180" s="30">
        <f t="shared" si="283"/>
        <v>2828.3</v>
      </c>
      <c r="M180" s="30">
        <f t="shared" si="284"/>
        <v>2828.3</v>
      </c>
      <c r="N180" s="30">
        <f t="shared" si="283"/>
        <v>0</v>
      </c>
      <c r="O180" s="30">
        <f t="shared" si="283"/>
        <v>2828.3</v>
      </c>
      <c r="P180" s="30">
        <f t="shared" si="283"/>
        <v>0</v>
      </c>
      <c r="Q180" s="30">
        <f t="shared" si="283"/>
        <v>2828.3</v>
      </c>
      <c r="R180" s="30">
        <f t="shared" si="285"/>
        <v>2828.3</v>
      </c>
      <c r="S180" s="30">
        <f t="shared" si="283"/>
        <v>0</v>
      </c>
      <c r="T180" s="30">
        <f t="shared" si="283"/>
        <v>2828.3</v>
      </c>
      <c r="U180" s="30">
        <f t="shared" si="283"/>
        <v>0</v>
      </c>
      <c r="V180" s="30">
        <f t="shared" si="283"/>
        <v>2828.3</v>
      </c>
      <c r="X180" s="183"/>
    </row>
    <row r="181" spans="1:24" ht="31.5" hidden="1" outlineLevel="5" x14ac:dyDescent="0.2">
      <c r="A181" s="32" t="s">
        <v>481</v>
      </c>
      <c r="B181" s="32" t="s">
        <v>495</v>
      </c>
      <c r="C181" s="32" t="s">
        <v>96</v>
      </c>
      <c r="D181" s="32"/>
      <c r="E181" s="33" t="s">
        <v>97</v>
      </c>
      <c r="F181" s="30">
        <f t="shared" si="283"/>
        <v>2828.3</v>
      </c>
      <c r="G181" s="30">
        <f t="shared" si="283"/>
        <v>0</v>
      </c>
      <c r="H181" s="30">
        <f t="shared" si="283"/>
        <v>2828.3</v>
      </c>
      <c r="I181" s="30">
        <f t="shared" si="283"/>
        <v>0</v>
      </c>
      <c r="J181" s="30">
        <f t="shared" si="283"/>
        <v>0</v>
      </c>
      <c r="K181" s="30">
        <f t="shared" si="283"/>
        <v>0</v>
      </c>
      <c r="L181" s="30">
        <f t="shared" si="283"/>
        <v>2828.3</v>
      </c>
      <c r="M181" s="30">
        <f t="shared" si="284"/>
        <v>2828.3</v>
      </c>
      <c r="N181" s="30">
        <f t="shared" si="283"/>
        <v>0</v>
      </c>
      <c r="O181" s="30">
        <f t="shared" si="283"/>
        <v>2828.3</v>
      </c>
      <c r="P181" s="30">
        <f t="shared" si="283"/>
        <v>0</v>
      </c>
      <c r="Q181" s="30">
        <f t="shared" si="283"/>
        <v>2828.3</v>
      </c>
      <c r="R181" s="30">
        <f t="shared" si="285"/>
        <v>2828.3</v>
      </c>
      <c r="S181" s="30">
        <f t="shared" si="283"/>
        <v>0</v>
      </c>
      <c r="T181" s="30">
        <f t="shared" si="283"/>
        <v>2828.3</v>
      </c>
      <c r="U181" s="30">
        <f t="shared" si="283"/>
        <v>0</v>
      </c>
      <c r="V181" s="30">
        <f t="shared" si="283"/>
        <v>2828.3</v>
      </c>
      <c r="X181" s="183"/>
    </row>
    <row r="182" spans="1:24" ht="15.75" hidden="1" outlineLevel="7" x14ac:dyDescent="0.2">
      <c r="A182" s="34" t="s">
        <v>481</v>
      </c>
      <c r="B182" s="34" t="s">
        <v>495</v>
      </c>
      <c r="C182" s="34" t="s">
        <v>96</v>
      </c>
      <c r="D182" s="34" t="s">
        <v>7</v>
      </c>
      <c r="E182" s="35" t="s">
        <v>8</v>
      </c>
      <c r="F182" s="31">
        <v>2828.3</v>
      </c>
      <c r="G182" s="31"/>
      <c r="H182" s="31">
        <f>SUM(F182:G182)</f>
        <v>2828.3</v>
      </c>
      <c r="I182" s="31"/>
      <c r="J182" s="31"/>
      <c r="K182" s="31"/>
      <c r="L182" s="31">
        <f>SUM(H182:K182)</f>
        <v>2828.3</v>
      </c>
      <c r="M182" s="31">
        <v>2828.3</v>
      </c>
      <c r="N182" s="31"/>
      <c r="O182" s="31">
        <f>SUM(M182:N182)</f>
        <v>2828.3</v>
      </c>
      <c r="P182" s="31"/>
      <c r="Q182" s="31">
        <f>SUM(O182:P182)</f>
        <v>2828.3</v>
      </c>
      <c r="R182" s="31">
        <v>2828.3</v>
      </c>
      <c r="S182" s="31"/>
      <c r="T182" s="31">
        <f>SUM(R182:S182)</f>
        <v>2828.3</v>
      </c>
      <c r="U182" s="31"/>
      <c r="V182" s="31">
        <f>SUM(T182:U182)</f>
        <v>2828.3</v>
      </c>
      <c r="X182" s="183"/>
    </row>
    <row r="183" spans="1:24" ht="47.25" outlineLevel="3" x14ac:dyDescent="0.2">
      <c r="A183" s="32" t="s">
        <v>481</v>
      </c>
      <c r="B183" s="32" t="s">
        <v>495</v>
      </c>
      <c r="C183" s="32" t="s">
        <v>98</v>
      </c>
      <c r="D183" s="32"/>
      <c r="E183" s="33" t="s">
        <v>99</v>
      </c>
      <c r="F183" s="30">
        <f t="shared" ref="F183:V184" si="286">F184</f>
        <v>20052.199999999997</v>
      </c>
      <c r="G183" s="30">
        <f t="shared" si="286"/>
        <v>0</v>
      </c>
      <c r="H183" s="30">
        <f t="shared" si="286"/>
        <v>20052.199999999997</v>
      </c>
      <c r="I183" s="30">
        <f t="shared" si="286"/>
        <v>0</v>
      </c>
      <c r="J183" s="30">
        <f t="shared" si="286"/>
        <v>0</v>
      </c>
      <c r="K183" s="30">
        <f t="shared" si="286"/>
        <v>244.8</v>
      </c>
      <c r="L183" s="30">
        <f t="shared" si="286"/>
        <v>20296.999999999996</v>
      </c>
      <c r="M183" s="30">
        <f t="shared" ref="M183:M184" si="287">M184</f>
        <v>20756.199999999997</v>
      </c>
      <c r="N183" s="30">
        <f t="shared" si="286"/>
        <v>0</v>
      </c>
      <c r="O183" s="30">
        <f t="shared" si="286"/>
        <v>20756.199999999997</v>
      </c>
      <c r="P183" s="30">
        <f t="shared" si="286"/>
        <v>0</v>
      </c>
      <c r="Q183" s="30">
        <f t="shared" si="286"/>
        <v>20756.199999999997</v>
      </c>
      <c r="R183" s="30">
        <f t="shared" ref="R183:R184" si="288">R184</f>
        <v>23863.699999999997</v>
      </c>
      <c r="S183" s="30">
        <f t="shared" si="286"/>
        <v>0</v>
      </c>
      <c r="T183" s="30">
        <f t="shared" si="286"/>
        <v>23863.699999999997</v>
      </c>
      <c r="U183" s="30">
        <f t="shared" si="286"/>
        <v>0</v>
      </c>
      <c r="V183" s="30">
        <f t="shared" si="286"/>
        <v>23863.699999999997</v>
      </c>
      <c r="X183" s="183"/>
    </row>
    <row r="184" spans="1:24" ht="31.5" outlineLevel="4" x14ac:dyDescent="0.2">
      <c r="A184" s="32" t="s">
        <v>481</v>
      </c>
      <c r="B184" s="32" t="s">
        <v>495</v>
      </c>
      <c r="C184" s="32" t="s">
        <v>100</v>
      </c>
      <c r="D184" s="32"/>
      <c r="E184" s="33" t="s">
        <v>35</v>
      </c>
      <c r="F184" s="30">
        <f t="shared" si="286"/>
        <v>20052.199999999997</v>
      </c>
      <c r="G184" s="30">
        <f t="shared" si="286"/>
        <v>0</v>
      </c>
      <c r="H184" s="30">
        <f t="shared" si="286"/>
        <v>20052.199999999997</v>
      </c>
      <c r="I184" s="30">
        <f t="shared" si="286"/>
        <v>0</v>
      </c>
      <c r="J184" s="30">
        <f t="shared" si="286"/>
        <v>0</v>
      </c>
      <c r="K184" s="30">
        <f t="shared" si="286"/>
        <v>244.8</v>
      </c>
      <c r="L184" s="30">
        <f t="shared" si="286"/>
        <v>20296.999999999996</v>
      </c>
      <c r="M184" s="30">
        <f t="shared" si="287"/>
        <v>20756.199999999997</v>
      </c>
      <c r="N184" s="30">
        <f t="shared" si="286"/>
        <v>0</v>
      </c>
      <c r="O184" s="30">
        <f t="shared" si="286"/>
        <v>20756.199999999997</v>
      </c>
      <c r="P184" s="30">
        <f t="shared" si="286"/>
        <v>0</v>
      </c>
      <c r="Q184" s="30">
        <f t="shared" si="286"/>
        <v>20756.199999999997</v>
      </c>
      <c r="R184" s="30">
        <f t="shared" si="288"/>
        <v>23863.699999999997</v>
      </c>
      <c r="S184" s="30">
        <f t="shared" si="286"/>
        <v>0</v>
      </c>
      <c r="T184" s="30">
        <f t="shared" si="286"/>
        <v>23863.699999999997</v>
      </c>
      <c r="U184" s="30">
        <f t="shared" si="286"/>
        <v>0</v>
      </c>
      <c r="V184" s="30">
        <f t="shared" si="286"/>
        <v>23863.699999999997</v>
      </c>
      <c r="X184" s="183"/>
    </row>
    <row r="185" spans="1:24" ht="15.75" outlineLevel="5" collapsed="1" x14ac:dyDescent="0.2">
      <c r="A185" s="32" t="s">
        <v>481</v>
      </c>
      <c r="B185" s="32" t="s">
        <v>495</v>
      </c>
      <c r="C185" s="32" t="s">
        <v>101</v>
      </c>
      <c r="D185" s="32"/>
      <c r="E185" s="33" t="s">
        <v>102</v>
      </c>
      <c r="F185" s="30">
        <f>F186+F187+F188</f>
        <v>20052.199999999997</v>
      </c>
      <c r="G185" s="30">
        <f t="shared" ref="G185:J185" si="289">G186+G187+G188</f>
        <v>0</v>
      </c>
      <c r="H185" s="30">
        <f t="shared" si="289"/>
        <v>20052.199999999997</v>
      </c>
      <c r="I185" s="30">
        <f t="shared" si="289"/>
        <v>0</v>
      </c>
      <c r="J185" s="30">
        <f t="shared" si="289"/>
        <v>0</v>
      </c>
      <c r="K185" s="30">
        <f t="shared" ref="K185:L185" si="290">K186+K187+K188</f>
        <v>244.8</v>
      </c>
      <c r="L185" s="30">
        <f t="shared" si="290"/>
        <v>20296.999999999996</v>
      </c>
      <c r="M185" s="30">
        <f t="shared" ref="M185:R185" si="291">M186+M187+M188</f>
        <v>20756.199999999997</v>
      </c>
      <c r="N185" s="30">
        <f t="shared" ref="N185" si="292">N186+N187+N188</f>
        <v>0</v>
      </c>
      <c r="O185" s="30">
        <f t="shared" ref="O185:Q185" si="293">O186+O187+O188</f>
        <v>20756.199999999997</v>
      </c>
      <c r="P185" s="30">
        <f t="shared" si="293"/>
        <v>0</v>
      </c>
      <c r="Q185" s="30">
        <f t="shared" si="293"/>
        <v>20756.199999999997</v>
      </c>
      <c r="R185" s="30">
        <f t="shared" si="291"/>
        <v>23863.699999999997</v>
      </c>
      <c r="S185" s="30">
        <f t="shared" ref="S185" si="294">S186+S187+S188</f>
        <v>0</v>
      </c>
      <c r="T185" s="30">
        <f t="shared" ref="T185:V185" si="295">T186+T187+T188</f>
        <v>23863.699999999997</v>
      </c>
      <c r="U185" s="30">
        <f t="shared" si="295"/>
        <v>0</v>
      </c>
      <c r="V185" s="30">
        <f t="shared" si="295"/>
        <v>23863.699999999997</v>
      </c>
      <c r="X185" s="183"/>
    </row>
    <row r="186" spans="1:24" ht="47.25" hidden="1" outlineLevel="7" x14ac:dyDescent="0.2">
      <c r="A186" s="34" t="s">
        <v>481</v>
      </c>
      <c r="B186" s="34" t="s">
        <v>495</v>
      </c>
      <c r="C186" s="34" t="s">
        <v>101</v>
      </c>
      <c r="D186" s="34" t="s">
        <v>4</v>
      </c>
      <c r="E186" s="35" t="s">
        <v>5</v>
      </c>
      <c r="F186" s="31">
        <v>17585.599999999999</v>
      </c>
      <c r="G186" s="31"/>
      <c r="H186" s="31">
        <f>SUM(F186:G186)</f>
        <v>17585.599999999999</v>
      </c>
      <c r="I186" s="31"/>
      <c r="J186" s="31"/>
      <c r="K186" s="31"/>
      <c r="L186" s="31">
        <f>SUM(H186:K186)</f>
        <v>17585.599999999999</v>
      </c>
      <c r="M186" s="31">
        <v>18289.599999999999</v>
      </c>
      <c r="N186" s="31"/>
      <c r="O186" s="31">
        <f>SUM(M186:N186)</f>
        <v>18289.599999999999</v>
      </c>
      <c r="P186" s="31"/>
      <c r="Q186" s="31">
        <f>SUM(O186:P186)</f>
        <v>18289.599999999999</v>
      </c>
      <c r="R186" s="31">
        <v>21397.1</v>
      </c>
      <c r="S186" s="31"/>
      <c r="T186" s="31">
        <f>SUM(R186:S186)</f>
        <v>21397.1</v>
      </c>
      <c r="U186" s="31"/>
      <c r="V186" s="31">
        <f>SUM(T186:U186)</f>
        <v>21397.1</v>
      </c>
      <c r="X186" s="183"/>
    </row>
    <row r="187" spans="1:24" ht="15.75" outlineLevel="7" x14ac:dyDescent="0.2">
      <c r="A187" s="34" t="s">
        <v>481</v>
      </c>
      <c r="B187" s="34" t="s">
        <v>495</v>
      </c>
      <c r="C187" s="34" t="s">
        <v>101</v>
      </c>
      <c r="D187" s="34" t="s">
        <v>7</v>
      </c>
      <c r="E187" s="35" t="s">
        <v>8</v>
      </c>
      <c r="F187" s="31">
        <v>2437.5</v>
      </c>
      <c r="G187" s="31"/>
      <c r="H187" s="31">
        <f>SUM(F187:G187)</f>
        <v>2437.5</v>
      </c>
      <c r="I187" s="31"/>
      <c r="J187" s="31"/>
      <c r="K187" s="31">
        <v>244.8</v>
      </c>
      <c r="L187" s="31">
        <f>SUM(H187:K187)</f>
        <v>2682.3</v>
      </c>
      <c r="M187" s="31">
        <v>2437.5</v>
      </c>
      <c r="N187" s="31"/>
      <c r="O187" s="31">
        <f>SUM(M187:N187)</f>
        <v>2437.5</v>
      </c>
      <c r="P187" s="31"/>
      <c r="Q187" s="31">
        <f>SUM(O187:P187)</f>
        <v>2437.5</v>
      </c>
      <c r="R187" s="31">
        <v>2437.5</v>
      </c>
      <c r="S187" s="31"/>
      <c r="T187" s="31">
        <f>SUM(R187:S187)</f>
        <v>2437.5</v>
      </c>
      <c r="U187" s="31"/>
      <c r="V187" s="31">
        <f>SUM(T187:U187)</f>
        <v>2437.5</v>
      </c>
      <c r="X187" s="183"/>
    </row>
    <row r="188" spans="1:24" ht="15.75" hidden="1" outlineLevel="7" x14ac:dyDescent="0.2">
      <c r="A188" s="34" t="s">
        <v>481</v>
      </c>
      <c r="B188" s="34" t="s">
        <v>495</v>
      </c>
      <c r="C188" s="34" t="s">
        <v>101</v>
      </c>
      <c r="D188" s="34" t="s">
        <v>15</v>
      </c>
      <c r="E188" s="35" t="s">
        <v>16</v>
      </c>
      <c r="F188" s="31">
        <v>29.1</v>
      </c>
      <c r="G188" s="31"/>
      <c r="H188" s="31">
        <f>SUM(F188:G188)</f>
        <v>29.1</v>
      </c>
      <c r="I188" s="31"/>
      <c r="J188" s="31"/>
      <c r="K188" s="31"/>
      <c r="L188" s="31">
        <f>SUM(H188:K188)</f>
        <v>29.1</v>
      </c>
      <c r="M188" s="31">
        <v>29.1</v>
      </c>
      <c r="N188" s="31"/>
      <c r="O188" s="31">
        <f>SUM(M188:N188)</f>
        <v>29.1</v>
      </c>
      <c r="P188" s="31"/>
      <c r="Q188" s="31">
        <f>SUM(O188:P188)</f>
        <v>29.1</v>
      </c>
      <c r="R188" s="31">
        <v>29.1</v>
      </c>
      <c r="S188" s="31"/>
      <c r="T188" s="31">
        <f>SUM(R188:S188)</f>
        <v>29.1</v>
      </c>
      <c r="U188" s="31"/>
      <c r="V188" s="31">
        <f>SUM(T188:U188)</f>
        <v>29.1</v>
      </c>
      <c r="X188" s="183"/>
    </row>
    <row r="189" spans="1:24" ht="31.5" outlineLevel="1" x14ac:dyDescent="0.2">
      <c r="A189" s="32" t="s">
        <v>481</v>
      </c>
      <c r="B189" s="32" t="s">
        <v>497</v>
      </c>
      <c r="C189" s="32"/>
      <c r="D189" s="32"/>
      <c r="E189" s="33" t="s">
        <v>498</v>
      </c>
      <c r="F189" s="30">
        <f t="shared" ref="F189:V189" si="296">F190</f>
        <v>29642.800000000003</v>
      </c>
      <c r="G189" s="30">
        <f t="shared" si="296"/>
        <v>0</v>
      </c>
      <c r="H189" s="30">
        <f t="shared" si="296"/>
        <v>29642.800000000003</v>
      </c>
      <c r="I189" s="30">
        <f t="shared" si="296"/>
        <v>0</v>
      </c>
      <c r="J189" s="30">
        <f t="shared" si="296"/>
        <v>845.34829999999999</v>
      </c>
      <c r="K189" s="30">
        <f t="shared" si="296"/>
        <v>2454.8846400000002</v>
      </c>
      <c r="L189" s="30">
        <f t="shared" si="296"/>
        <v>32943.032940000005</v>
      </c>
      <c r="M189" s="30">
        <f t="shared" si="296"/>
        <v>30014.9</v>
      </c>
      <c r="N189" s="30">
        <f t="shared" si="296"/>
        <v>0</v>
      </c>
      <c r="O189" s="30">
        <f t="shared" si="296"/>
        <v>30014.9</v>
      </c>
      <c r="P189" s="30">
        <f t="shared" si="296"/>
        <v>0</v>
      </c>
      <c r="Q189" s="30">
        <f t="shared" si="296"/>
        <v>30014.9</v>
      </c>
      <c r="R189" s="30">
        <f t="shared" si="296"/>
        <v>31657.300000000003</v>
      </c>
      <c r="S189" s="30">
        <f t="shared" si="296"/>
        <v>0</v>
      </c>
      <c r="T189" s="30">
        <f t="shared" si="296"/>
        <v>31657.300000000003</v>
      </c>
      <c r="U189" s="30">
        <f t="shared" si="296"/>
        <v>0</v>
      </c>
      <c r="V189" s="30">
        <f t="shared" si="296"/>
        <v>31657.300000000003</v>
      </c>
      <c r="X189" s="183"/>
    </row>
    <row r="190" spans="1:24" ht="31.5" outlineLevel="2" x14ac:dyDescent="0.2">
      <c r="A190" s="32" t="s">
        <v>481</v>
      </c>
      <c r="B190" s="32" t="s">
        <v>497</v>
      </c>
      <c r="C190" s="32" t="s">
        <v>49</v>
      </c>
      <c r="D190" s="32"/>
      <c r="E190" s="33" t="s">
        <v>50</v>
      </c>
      <c r="F190" s="30">
        <f>F191+F198</f>
        <v>29642.800000000003</v>
      </c>
      <c r="G190" s="30">
        <f t="shared" ref="G190:J190" si="297">G191+G198</f>
        <v>0</v>
      </c>
      <c r="H190" s="30">
        <f t="shared" si="297"/>
        <v>29642.800000000003</v>
      </c>
      <c r="I190" s="30">
        <f t="shared" si="297"/>
        <v>0</v>
      </c>
      <c r="J190" s="30">
        <f t="shared" si="297"/>
        <v>845.34829999999999</v>
      </c>
      <c r="K190" s="30">
        <f t="shared" ref="K190:L190" si="298">K191+K198</f>
        <v>2454.8846400000002</v>
      </c>
      <c r="L190" s="30">
        <f t="shared" si="298"/>
        <v>32943.032940000005</v>
      </c>
      <c r="M190" s="30">
        <f t="shared" ref="M190:R190" si="299">M191+M198</f>
        <v>30014.9</v>
      </c>
      <c r="N190" s="30">
        <f t="shared" ref="N190" si="300">N191+N198</f>
        <v>0</v>
      </c>
      <c r="O190" s="30">
        <f t="shared" ref="O190:Q190" si="301">O191+O198</f>
        <v>30014.9</v>
      </c>
      <c r="P190" s="30">
        <f t="shared" si="301"/>
        <v>0</v>
      </c>
      <c r="Q190" s="30">
        <f t="shared" si="301"/>
        <v>30014.9</v>
      </c>
      <c r="R190" s="30">
        <f t="shared" si="299"/>
        <v>31657.300000000003</v>
      </c>
      <c r="S190" s="30">
        <f t="shared" ref="S190" si="302">S191+S198</f>
        <v>0</v>
      </c>
      <c r="T190" s="30">
        <f t="shared" ref="T190:V190" si="303">T191+T198</f>
        <v>31657.300000000003</v>
      </c>
      <c r="U190" s="30">
        <f t="shared" si="303"/>
        <v>0</v>
      </c>
      <c r="V190" s="30">
        <f t="shared" si="303"/>
        <v>31657.300000000003</v>
      </c>
      <c r="X190" s="183"/>
    </row>
    <row r="191" spans="1:24" ht="31.5" outlineLevel="3" x14ac:dyDescent="0.2">
      <c r="A191" s="32" t="s">
        <v>481</v>
      </c>
      <c r="B191" s="32" t="s">
        <v>497</v>
      </c>
      <c r="C191" s="32" t="s">
        <v>92</v>
      </c>
      <c r="D191" s="32"/>
      <c r="E191" s="33" t="s">
        <v>93</v>
      </c>
      <c r="F191" s="30">
        <f t="shared" ref="F191:V191" si="304">F192</f>
        <v>19520.2</v>
      </c>
      <c r="G191" s="30">
        <f t="shared" si="304"/>
        <v>0</v>
      </c>
      <c r="H191" s="30">
        <f t="shared" si="304"/>
        <v>19520.2</v>
      </c>
      <c r="I191" s="30">
        <f t="shared" si="304"/>
        <v>0</v>
      </c>
      <c r="J191" s="30">
        <f t="shared" si="304"/>
        <v>845.34829999999999</v>
      </c>
      <c r="K191" s="30">
        <f t="shared" si="304"/>
        <v>2400.8846400000002</v>
      </c>
      <c r="L191" s="30">
        <f t="shared" si="304"/>
        <v>22766.432940000002</v>
      </c>
      <c r="M191" s="30">
        <f t="shared" si="304"/>
        <v>19520.2</v>
      </c>
      <c r="N191" s="30">
        <f t="shared" si="304"/>
        <v>0</v>
      </c>
      <c r="O191" s="30">
        <f t="shared" si="304"/>
        <v>19520.2</v>
      </c>
      <c r="P191" s="30">
        <f t="shared" si="304"/>
        <v>0</v>
      </c>
      <c r="Q191" s="30">
        <f t="shared" si="304"/>
        <v>19520.2</v>
      </c>
      <c r="R191" s="30">
        <f t="shared" si="304"/>
        <v>19520.2</v>
      </c>
      <c r="S191" s="30">
        <f t="shared" si="304"/>
        <v>0</v>
      </c>
      <c r="T191" s="30">
        <f t="shared" si="304"/>
        <v>19520.2</v>
      </c>
      <c r="U191" s="30">
        <f t="shared" si="304"/>
        <v>0</v>
      </c>
      <c r="V191" s="30">
        <f t="shared" si="304"/>
        <v>19520.2</v>
      </c>
      <c r="X191" s="183"/>
    </row>
    <row r="192" spans="1:24" ht="15.75" outlineLevel="4" x14ac:dyDescent="0.2">
      <c r="A192" s="32" t="s">
        <v>481</v>
      </c>
      <c r="B192" s="32" t="s">
        <v>497</v>
      </c>
      <c r="C192" s="32" t="s">
        <v>103</v>
      </c>
      <c r="D192" s="32"/>
      <c r="E192" s="33" t="s">
        <v>104</v>
      </c>
      <c r="F192" s="30">
        <f>F193+F196</f>
        <v>19520.2</v>
      </c>
      <c r="G192" s="30">
        <f t="shared" ref="G192:J192" si="305">G193+G196</f>
        <v>0</v>
      </c>
      <c r="H192" s="30">
        <f t="shared" si="305"/>
        <v>19520.2</v>
      </c>
      <c r="I192" s="30">
        <f t="shared" si="305"/>
        <v>0</v>
      </c>
      <c r="J192" s="30">
        <f t="shared" si="305"/>
        <v>845.34829999999999</v>
      </c>
      <c r="K192" s="30">
        <f t="shared" ref="K192:L192" si="306">K193+K196</f>
        <v>2400.8846400000002</v>
      </c>
      <c r="L192" s="30">
        <f t="shared" si="306"/>
        <v>22766.432940000002</v>
      </c>
      <c r="M192" s="30">
        <f t="shared" ref="M192:R192" si="307">M193+M196</f>
        <v>19520.2</v>
      </c>
      <c r="N192" s="30">
        <f t="shared" ref="N192" si="308">N193+N196</f>
        <v>0</v>
      </c>
      <c r="O192" s="30">
        <f t="shared" ref="O192:Q192" si="309">O193+O196</f>
        <v>19520.2</v>
      </c>
      <c r="P192" s="30">
        <f t="shared" si="309"/>
        <v>0</v>
      </c>
      <c r="Q192" s="30">
        <f t="shared" si="309"/>
        <v>19520.2</v>
      </c>
      <c r="R192" s="30">
        <f t="shared" si="307"/>
        <v>19520.2</v>
      </c>
      <c r="S192" s="30">
        <f t="shared" ref="S192" si="310">S193+S196</f>
        <v>0</v>
      </c>
      <c r="T192" s="30">
        <f t="shared" ref="T192:V192" si="311">T193+T196</f>
        <v>19520.2</v>
      </c>
      <c r="U192" s="30">
        <f t="shared" si="311"/>
        <v>0</v>
      </c>
      <c r="V192" s="30">
        <f t="shared" si="311"/>
        <v>19520.2</v>
      </c>
      <c r="X192" s="183"/>
    </row>
    <row r="193" spans="1:24" ht="15.75" outlineLevel="5" collapsed="1" x14ac:dyDescent="0.2">
      <c r="A193" s="32" t="s">
        <v>481</v>
      </c>
      <c r="B193" s="32" t="s">
        <v>497</v>
      </c>
      <c r="C193" s="32" t="s">
        <v>105</v>
      </c>
      <c r="D193" s="32"/>
      <c r="E193" s="33" t="s">
        <v>106</v>
      </c>
      <c r="F193" s="30">
        <f>F194+F195</f>
        <v>16537.100000000002</v>
      </c>
      <c r="G193" s="30">
        <f t="shared" ref="G193:J193" si="312">G194+G195</f>
        <v>0</v>
      </c>
      <c r="H193" s="30">
        <f t="shared" si="312"/>
        <v>16537.100000000002</v>
      </c>
      <c r="I193" s="30">
        <f t="shared" si="312"/>
        <v>0</v>
      </c>
      <c r="J193" s="30">
        <f t="shared" si="312"/>
        <v>0</v>
      </c>
      <c r="K193" s="30">
        <f t="shared" ref="K193:L193" si="313">K194+K195</f>
        <v>2400.8846400000002</v>
      </c>
      <c r="L193" s="30">
        <f t="shared" si="313"/>
        <v>18937.984640000002</v>
      </c>
      <c r="M193" s="30">
        <f t="shared" ref="M193:R193" si="314">M194+M195</f>
        <v>16537.100000000002</v>
      </c>
      <c r="N193" s="30">
        <f t="shared" ref="N193" si="315">N194+N195</f>
        <v>0</v>
      </c>
      <c r="O193" s="30">
        <f t="shared" ref="O193:Q193" si="316">O194+O195</f>
        <v>16537.100000000002</v>
      </c>
      <c r="P193" s="30">
        <f t="shared" si="316"/>
        <v>0</v>
      </c>
      <c r="Q193" s="30">
        <f t="shared" si="316"/>
        <v>16537.100000000002</v>
      </c>
      <c r="R193" s="30">
        <f t="shared" si="314"/>
        <v>16537.100000000002</v>
      </c>
      <c r="S193" s="30">
        <f t="shared" ref="S193" si="317">S194+S195</f>
        <v>0</v>
      </c>
      <c r="T193" s="30">
        <f t="shared" ref="T193:V193" si="318">T194+T195</f>
        <v>16537.100000000002</v>
      </c>
      <c r="U193" s="30">
        <f t="shared" si="318"/>
        <v>0</v>
      </c>
      <c r="V193" s="30">
        <f t="shared" si="318"/>
        <v>16537.100000000002</v>
      </c>
      <c r="X193" s="183"/>
    </row>
    <row r="194" spans="1:24" ht="15.75" hidden="1" outlineLevel="7" x14ac:dyDescent="0.2">
      <c r="A194" s="34" t="s">
        <v>481</v>
      </c>
      <c r="B194" s="34" t="s">
        <v>497</v>
      </c>
      <c r="C194" s="34" t="s">
        <v>105</v>
      </c>
      <c r="D194" s="34" t="s">
        <v>7</v>
      </c>
      <c r="E194" s="35" t="s">
        <v>8</v>
      </c>
      <c r="F194" s="31">
        <v>133.9</v>
      </c>
      <c r="G194" s="31"/>
      <c r="H194" s="31">
        <f>SUM(F194:G194)</f>
        <v>133.9</v>
      </c>
      <c r="I194" s="31"/>
      <c r="J194" s="31"/>
      <c r="K194" s="31"/>
      <c r="L194" s="31">
        <f>SUM(H194:K194)</f>
        <v>133.9</v>
      </c>
      <c r="M194" s="31">
        <v>133.9</v>
      </c>
      <c r="N194" s="31"/>
      <c r="O194" s="31">
        <f>SUM(M194:N194)</f>
        <v>133.9</v>
      </c>
      <c r="P194" s="31"/>
      <c r="Q194" s="31">
        <f>SUM(O194:P194)</f>
        <v>133.9</v>
      </c>
      <c r="R194" s="31">
        <v>133.9</v>
      </c>
      <c r="S194" s="31"/>
      <c r="T194" s="31">
        <f>SUM(R194:S194)</f>
        <v>133.9</v>
      </c>
      <c r="U194" s="31"/>
      <c r="V194" s="31">
        <f>SUM(T194:U194)</f>
        <v>133.9</v>
      </c>
      <c r="X194" s="183"/>
    </row>
    <row r="195" spans="1:24" ht="31.5" outlineLevel="7" x14ac:dyDescent="0.2">
      <c r="A195" s="34" t="s">
        <v>481</v>
      </c>
      <c r="B195" s="34" t="s">
        <v>497</v>
      </c>
      <c r="C195" s="34" t="s">
        <v>105</v>
      </c>
      <c r="D195" s="34" t="s">
        <v>65</v>
      </c>
      <c r="E195" s="35" t="s">
        <v>66</v>
      </c>
      <c r="F195" s="31">
        <v>16403.2</v>
      </c>
      <c r="G195" s="31"/>
      <c r="H195" s="31">
        <f>SUM(F195:G195)</f>
        <v>16403.2</v>
      </c>
      <c r="I195" s="31"/>
      <c r="J195" s="31"/>
      <c r="K195" s="31">
        <v>2400.8846400000002</v>
      </c>
      <c r="L195" s="31">
        <f>SUM(H195:K195)</f>
        <v>18804.084640000001</v>
      </c>
      <c r="M195" s="31">
        <v>16403.2</v>
      </c>
      <c r="N195" s="31"/>
      <c r="O195" s="31">
        <f>SUM(M195:N195)</f>
        <v>16403.2</v>
      </c>
      <c r="P195" s="31"/>
      <c r="Q195" s="31">
        <f>SUM(O195:P195)</f>
        <v>16403.2</v>
      </c>
      <c r="R195" s="31">
        <v>16403.2</v>
      </c>
      <c r="S195" s="31"/>
      <c r="T195" s="31">
        <f>SUM(R195:S195)</f>
        <v>16403.2</v>
      </c>
      <c r="U195" s="31"/>
      <c r="V195" s="31">
        <f>SUM(T195:U195)</f>
        <v>16403.2</v>
      </c>
      <c r="X195" s="183"/>
    </row>
    <row r="196" spans="1:24" ht="15.75" outlineLevel="5" x14ac:dyDescent="0.2">
      <c r="A196" s="32" t="s">
        <v>481</v>
      </c>
      <c r="B196" s="32" t="s">
        <v>497</v>
      </c>
      <c r="C196" s="32" t="s">
        <v>107</v>
      </c>
      <c r="D196" s="32"/>
      <c r="E196" s="33" t="s">
        <v>108</v>
      </c>
      <c r="F196" s="30">
        <f t="shared" ref="F196:V196" si="319">F197</f>
        <v>2983.1</v>
      </c>
      <c r="G196" s="30">
        <f t="shared" si="319"/>
        <v>0</v>
      </c>
      <c r="H196" s="30">
        <f t="shared" si="319"/>
        <v>2983.1</v>
      </c>
      <c r="I196" s="30">
        <f t="shared" si="319"/>
        <v>0</v>
      </c>
      <c r="J196" s="30">
        <f t="shared" si="319"/>
        <v>845.34829999999999</v>
      </c>
      <c r="K196" s="30">
        <f t="shared" si="319"/>
        <v>0</v>
      </c>
      <c r="L196" s="30">
        <f t="shared" si="319"/>
        <v>3828.4483</v>
      </c>
      <c r="M196" s="30">
        <f t="shared" si="319"/>
        <v>2983.1</v>
      </c>
      <c r="N196" s="30">
        <f t="shared" si="319"/>
        <v>0</v>
      </c>
      <c r="O196" s="30">
        <f t="shared" si="319"/>
        <v>2983.1</v>
      </c>
      <c r="P196" s="30">
        <f t="shared" si="319"/>
        <v>0</v>
      </c>
      <c r="Q196" s="30">
        <f t="shared" si="319"/>
        <v>2983.1</v>
      </c>
      <c r="R196" s="30">
        <f t="shared" si="319"/>
        <v>2983.1</v>
      </c>
      <c r="S196" s="30">
        <f t="shared" si="319"/>
        <v>0</v>
      </c>
      <c r="T196" s="30">
        <f t="shared" si="319"/>
        <v>2983.1</v>
      </c>
      <c r="U196" s="30">
        <f t="shared" si="319"/>
        <v>0</v>
      </c>
      <c r="V196" s="30">
        <f t="shared" si="319"/>
        <v>2983.1</v>
      </c>
      <c r="X196" s="183"/>
    </row>
    <row r="197" spans="1:24" ht="31.5" outlineLevel="7" x14ac:dyDescent="0.2">
      <c r="A197" s="34" t="s">
        <v>481</v>
      </c>
      <c r="B197" s="34" t="s">
        <v>497</v>
      </c>
      <c r="C197" s="34" t="s">
        <v>107</v>
      </c>
      <c r="D197" s="34" t="s">
        <v>65</v>
      </c>
      <c r="E197" s="35" t="s">
        <v>66</v>
      </c>
      <c r="F197" s="31">
        <v>2983.1</v>
      </c>
      <c r="G197" s="31"/>
      <c r="H197" s="31">
        <f>SUM(F197:G197)</f>
        <v>2983.1</v>
      </c>
      <c r="I197" s="31"/>
      <c r="J197" s="31">
        <v>845.34829999999999</v>
      </c>
      <c r="K197" s="31"/>
      <c r="L197" s="31">
        <f>SUM(H197:K197)</f>
        <v>3828.4483</v>
      </c>
      <c r="M197" s="31">
        <v>2983.1</v>
      </c>
      <c r="N197" s="31"/>
      <c r="O197" s="31">
        <f>SUM(M197:N197)</f>
        <v>2983.1</v>
      </c>
      <c r="P197" s="31"/>
      <c r="Q197" s="31">
        <f>SUM(O197:P197)</f>
        <v>2983.1</v>
      </c>
      <c r="R197" s="31">
        <v>2983.1</v>
      </c>
      <c r="S197" s="31"/>
      <c r="T197" s="31">
        <f>SUM(R197:S197)</f>
        <v>2983.1</v>
      </c>
      <c r="U197" s="31"/>
      <c r="V197" s="31">
        <f>SUM(T197:U197)</f>
        <v>2983.1</v>
      </c>
      <c r="X197" s="183"/>
    </row>
    <row r="198" spans="1:24" ht="47.25" outlineLevel="3" x14ac:dyDescent="0.2">
      <c r="A198" s="32" t="s">
        <v>481</v>
      </c>
      <c r="B198" s="32" t="s">
        <v>497</v>
      </c>
      <c r="C198" s="32" t="s">
        <v>98</v>
      </c>
      <c r="D198" s="32"/>
      <c r="E198" s="33" t="s">
        <v>99</v>
      </c>
      <c r="F198" s="30">
        <f t="shared" ref="F198:V199" si="320">F199</f>
        <v>10122.6</v>
      </c>
      <c r="G198" s="30">
        <f t="shared" si="320"/>
        <v>0</v>
      </c>
      <c r="H198" s="30">
        <f t="shared" si="320"/>
        <v>10122.6</v>
      </c>
      <c r="I198" s="30">
        <f t="shared" si="320"/>
        <v>0</v>
      </c>
      <c r="J198" s="30">
        <f t="shared" si="320"/>
        <v>0</v>
      </c>
      <c r="K198" s="30">
        <f t="shared" si="320"/>
        <v>54</v>
      </c>
      <c r="L198" s="30">
        <f t="shared" si="320"/>
        <v>10176.6</v>
      </c>
      <c r="M198" s="30">
        <f t="shared" ref="M198:M199" si="321">M199</f>
        <v>10494.699999999999</v>
      </c>
      <c r="N198" s="30">
        <f t="shared" si="320"/>
        <v>0</v>
      </c>
      <c r="O198" s="30">
        <f t="shared" si="320"/>
        <v>10494.699999999999</v>
      </c>
      <c r="P198" s="30">
        <f t="shared" si="320"/>
        <v>0</v>
      </c>
      <c r="Q198" s="30">
        <f t="shared" si="320"/>
        <v>10494.699999999999</v>
      </c>
      <c r="R198" s="30">
        <f t="shared" ref="R198:R199" si="322">R199</f>
        <v>12137.1</v>
      </c>
      <c r="S198" s="30">
        <f t="shared" si="320"/>
        <v>0</v>
      </c>
      <c r="T198" s="30">
        <f t="shared" si="320"/>
        <v>12137.1</v>
      </c>
      <c r="U198" s="30">
        <f t="shared" si="320"/>
        <v>0</v>
      </c>
      <c r="V198" s="30">
        <f t="shared" si="320"/>
        <v>12137.1</v>
      </c>
      <c r="X198" s="183"/>
    </row>
    <row r="199" spans="1:24" ht="31.5" outlineLevel="4" x14ac:dyDescent="0.2">
      <c r="A199" s="32" t="s">
        <v>481</v>
      </c>
      <c r="B199" s="32" t="s">
        <v>497</v>
      </c>
      <c r="C199" s="32" t="s">
        <v>100</v>
      </c>
      <c r="D199" s="32"/>
      <c r="E199" s="33" t="s">
        <v>35</v>
      </c>
      <c r="F199" s="30">
        <f t="shared" si="320"/>
        <v>10122.6</v>
      </c>
      <c r="G199" s="30">
        <f t="shared" si="320"/>
        <v>0</v>
      </c>
      <c r="H199" s="30">
        <f t="shared" si="320"/>
        <v>10122.6</v>
      </c>
      <c r="I199" s="30">
        <f t="shared" si="320"/>
        <v>0</v>
      </c>
      <c r="J199" s="30">
        <f t="shared" si="320"/>
        <v>0</v>
      </c>
      <c r="K199" s="30">
        <f t="shared" si="320"/>
        <v>54</v>
      </c>
      <c r="L199" s="30">
        <f t="shared" si="320"/>
        <v>10176.6</v>
      </c>
      <c r="M199" s="30">
        <f t="shared" si="321"/>
        <v>10494.699999999999</v>
      </c>
      <c r="N199" s="30">
        <f t="shared" si="320"/>
        <v>0</v>
      </c>
      <c r="O199" s="30">
        <f t="shared" si="320"/>
        <v>10494.699999999999</v>
      </c>
      <c r="P199" s="30">
        <f t="shared" si="320"/>
        <v>0</v>
      </c>
      <c r="Q199" s="30">
        <f t="shared" si="320"/>
        <v>10494.699999999999</v>
      </c>
      <c r="R199" s="30">
        <f t="shared" si="322"/>
        <v>12137.1</v>
      </c>
      <c r="S199" s="30">
        <f t="shared" si="320"/>
        <v>0</v>
      </c>
      <c r="T199" s="30">
        <f t="shared" si="320"/>
        <v>12137.1</v>
      </c>
      <c r="U199" s="30">
        <f t="shared" si="320"/>
        <v>0</v>
      </c>
      <c r="V199" s="30">
        <f t="shared" si="320"/>
        <v>12137.1</v>
      </c>
      <c r="X199" s="183"/>
    </row>
    <row r="200" spans="1:24" ht="15.75" outlineLevel="5" collapsed="1" x14ac:dyDescent="0.2">
      <c r="A200" s="32" t="s">
        <v>481</v>
      </c>
      <c r="B200" s="32" t="s">
        <v>497</v>
      </c>
      <c r="C200" s="32" t="s">
        <v>101</v>
      </c>
      <c r="D200" s="32"/>
      <c r="E200" s="33" t="s">
        <v>102</v>
      </c>
      <c r="F200" s="30">
        <f>F201+F202+F203</f>
        <v>10122.6</v>
      </c>
      <c r="G200" s="30">
        <f t="shared" ref="G200:J200" si="323">G201+G202+G203</f>
        <v>0</v>
      </c>
      <c r="H200" s="30">
        <f t="shared" si="323"/>
        <v>10122.6</v>
      </c>
      <c r="I200" s="30">
        <f t="shared" si="323"/>
        <v>0</v>
      </c>
      <c r="J200" s="30">
        <f t="shared" si="323"/>
        <v>0</v>
      </c>
      <c r="K200" s="30">
        <f t="shared" ref="K200:L200" si="324">K201+K202+K203</f>
        <v>54</v>
      </c>
      <c r="L200" s="30">
        <f t="shared" si="324"/>
        <v>10176.6</v>
      </c>
      <c r="M200" s="30">
        <f t="shared" ref="M200:R200" si="325">M201+M202+M203</f>
        <v>10494.699999999999</v>
      </c>
      <c r="N200" s="30">
        <f t="shared" ref="N200" si="326">N201+N202+N203</f>
        <v>0</v>
      </c>
      <c r="O200" s="30">
        <f t="shared" ref="O200:Q200" si="327">O201+O202+O203</f>
        <v>10494.699999999999</v>
      </c>
      <c r="P200" s="30">
        <f t="shared" si="327"/>
        <v>0</v>
      </c>
      <c r="Q200" s="30">
        <f t="shared" si="327"/>
        <v>10494.699999999999</v>
      </c>
      <c r="R200" s="30">
        <f t="shared" si="325"/>
        <v>12137.1</v>
      </c>
      <c r="S200" s="30">
        <f t="shared" ref="S200" si="328">S201+S202+S203</f>
        <v>0</v>
      </c>
      <c r="T200" s="30">
        <f t="shared" ref="T200:V200" si="329">T201+T202+T203</f>
        <v>12137.1</v>
      </c>
      <c r="U200" s="30">
        <f t="shared" si="329"/>
        <v>0</v>
      </c>
      <c r="V200" s="30">
        <f t="shared" si="329"/>
        <v>12137.1</v>
      </c>
      <c r="X200" s="183"/>
    </row>
    <row r="201" spans="1:24" ht="47.25" hidden="1" outlineLevel="7" x14ac:dyDescent="0.2">
      <c r="A201" s="34" t="s">
        <v>481</v>
      </c>
      <c r="B201" s="34" t="s">
        <v>497</v>
      </c>
      <c r="C201" s="34" t="s">
        <v>101</v>
      </c>
      <c r="D201" s="34" t="s">
        <v>4</v>
      </c>
      <c r="E201" s="35" t="s">
        <v>5</v>
      </c>
      <c r="F201" s="31">
        <v>9294.7000000000007</v>
      </c>
      <c r="G201" s="31"/>
      <c r="H201" s="31">
        <f>SUM(F201:G201)</f>
        <v>9294.7000000000007</v>
      </c>
      <c r="I201" s="31"/>
      <c r="J201" s="31"/>
      <c r="K201" s="31"/>
      <c r="L201" s="31">
        <f>SUM(H201:K201)</f>
        <v>9294.7000000000007</v>
      </c>
      <c r="M201" s="31">
        <v>9666.7999999999993</v>
      </c>
      <c r="N201" s="31"/>
      <c r="O201" s="31">
        <f>SUM(M201:N201)</f>
        <v>9666.7999999999993</v>
      </c>
      <c r="P201" s="31"/>
      <c r="Q201" s="31">
        <f>SUM(O201:P201)</f>
        <v>9666.7999999999993</v>
      </c>
      <c r="R201" s="31">
        <v>11309.2</v>
      </c>
      <c r="S201" s="31"/>
      <c r="T201" s="31">
        <f>SUM(R201:S201)</f>
        <v>11309.2</v>
      </c>
      <c r="U201" s="31"/>
      <c r="V201" s="31">
        <f>SUM(T201:U201)</f>
        <v>11309.2</v>
      </c>
      <c r="X201" s="183"/>
    </row>
    <row r="202" spans="1:24" ht="15.75" outlineLevel="7" x14ac:dyDescent="0.2">
      <c r="A202" s="34" t="s">
        <v>481</v>
      </c>
      <c r="B202" s="34" t="s">
        <v>497</v>
      </c>
      <c r="C202" s="34" t="s">
        <v>101</v>
      </c>
      <c r="D202" s="34" t="s">
        <v>7</v>
      </c>
      <c r="E202" s="35" t="s">
        <v>8</v>
      </c>
      <c r="F202" s="31">
        <v>798.1</v>
      </c>
      <c r="G202" s="31"/>
      <c r="H202" s="31">
        <f>SUM(F202:G202)</f>
        <v>798.1</v>
      </c>
      <c r="I202" s="31"/>
      <c r="J202" s="31"/>
      <c r="K202" s="31">
        <v>54</v>
      </c>
      <c r="L202" s="31">
        <f>SUM(H202:K202)</f>
        <v>852.1</v>
      </c>
      <c r="M202" s="31">
        <v>798.1</v>
      </c>
      <c r="N202" s="31"/>
      <c r="O202" s="31">
        <f>SUM(M202:N202)</f>
        <v>798.1</v>
      </c>
      <c r="P202" s="31"/>
      <c r="Q202" s="31">
        <f>SUM(O202:P202)</f>
        <v>798.1</v>
      </c>
      <c r="R202" s="31">
        <v>798.1</v>
      </c>
      <c r="S202" s="31"/>
      <c r="T202" s="31">
        <f>SUM(R202:S202)</f>
        <v>798.1</v>
      </c>
      <c r="U202" s="31"/>
      <c r="V202" s="31">
        <f>SUM(T202:U202)</f>
        <v>798.1</v>
      </c>
      <c r="X202" s="183"/>
    </row>
    <row r="203" spans="1:24" ht="15.75" hidden="1" outlineLevel="7" x14ac:dyDescent="0.2">
      <c r="A203" s="34" t="s">
        <v>481</v>
      </c>
      <c r="B203" s="34" t="s">
        <v>497</v>
      </c>
      <c r="C203" s="34" t="s">
        <v>101</v>
      </c>
      <c r="D203" s="34" t="s">
        <v>15</v>
      </c>
      <c r="E203" s="35" t="s">
        <v>16</v>
      </c>
      <c r="F203" s="31">
        <v>29.8</v>
      </c>
      <c r="G203" s="31"/>
      <c r="H203" s="31">
        <f>SUM(F203:G203)</f>
        <v>29.8</v>
      </c>
      <c r="I203" s="31"/>
      <c r="J203" s="31"/>
      <c r="K203" s="31"/>
      <c r="L203" s="31">
        <f>SUM(H203:K203)</f>
        <v>29.8</v>
      </c>
      <c r="M203" s="31">
        <v>29.8</v>
      </c>
      <c r="N203" s="31"/>
      <c r="O203" s="31">
        <f>SUM(M203:N203)</f>
        <v>29.8</v>
      </c>
      <c r="P203" s="31"/>
      <c r="Q203" s="31">
        <f>SUM(O203:P203)</f>
        <v>29.8</v>
      </c>
      <c r="R203" s="31">
        <v>29.8</v>
      </c>
      <c r="S203" s="31"/>
      <c r="T203" s="31">
        <f>SUM(R203:S203)</f>
        <v>29.8</v>
      </c>
      <c r="U203" s="31"/>
      <c r="V203" s="31">
        <f>SUM(T203:U203)</f>
        <v>29.8</v>
      </c>
      <c r="X203" s="183"/>
    </row>
    <row r="204" spans="1:24" ht="15.75" customHeight="1" outlineLevel="1" x14ac:dyDescent="0.2">
      <c r="A204" s="32" t="s">
        <v>481</v>
      </c>
      <c r="B204" s="32" t="s">
        <v>499</v>
      </c>
      <c r="C204" s="32"/>
      <c r="D204" s="32"/>
      <c r="E204" s="33" t="s">
        <v>500</v>
      </c>
      <c r="F204" s="30">
        <f t="shared" ref="F204:V205" si="330">F205</f>
        <v>3355.7000000000003</v>
      </c>
      <c r="G204" s="30">
        <f t="shared" si="330"/>
        <v>7.9</v>
      </c>
      <c r="H204" s="30">
        <f t="shared" si="330"/>
        <v>3363.6</v>
      </c>
      <c r="I204" s="30">
        <f t="shared" si="330"/>
        <v>0</v>
      </c>
      <c r="J204" s="30">
        <f t="shared" si="330"/>
        <v>0</v>
      </c>
      <c r="K204" s="30">
        <f t="shared" si="330"/>
        <v>60.4</v>
      </c>
      <c r="L204" s="30">
        <f t="shared" si="330"/>
        <v>3424.0000000000005</v>
      </c>
      <c r="M204" s="30">
        <f t="shared" si="330"/>
        <v>3355.7000000000003</v>
      </c>
      <c r="N204" s="30">
        <f t="shared" si="330"/>
        <v>7.9</v>
      </c>
      <c r="O204" s="30">
        <f t="shared" si="330"/>
        <v>3363.6</v>
      </c>
      <c r="P204" s="30">
        <f t="shared" si="330"/>
        <v>0</v>
      </c>
      <c r="Q204" s="30">
        <f t="shared" si="330"/>
        <v>3363.6</v>
      </c>
      <c r="R204" s="30">
        <f t="shared" ref="R204:R205" si="331">R205</f>
        <v>3355.7000000000003</v>
      </c>
      <c r="S204" s="30">
        <f t="shared" si="330"/>
        <v>7.9</v>
      </c>
      <c r="T204" s="30">
        <f t="shared" si="330"/>
        <v>3363.6</v>
      </c>
      <c r="U204" s="30">
        <f t="shared" si="330"/>
        <v>0</v>
      </c>
      <c r="V204" s="30">
        <f t="shared" si="330"/>
        <v>3363.6</v>
      </c>
      <c r="X204" s="183"/>
    </row>
    <row r="205" spans="1:24" ht="31.5" outlineLevel="2" x14ac:dyDescent="0.2">
      <c r="A205" s="32" t="s">
        <v>481</v>
      </c>
      <c r="B205" s="32" t="s">
        <v>499</v>
      </c>
      <c r="C205" s="32" t="s">
        <v>49</v>
      </c>
      <c r="D205" s="32"/>
      <c r="E205" s="33" t="s">
        <v>50</v>
      </c>
      <c r="F205" s="30">
        <f t="shared" si="330"/>
        <v>3355.7000000000003</v>
      </c>
      <c r="G205" s="30">
        <f t="shared" si="330"/>
        <v>7.9</v>
      </c>
      <c r="H205" s="30">
        <f t="shared" si="330"/>
        <v>3363.6</v>
      </c>
      <c r="I205" s="30">
        <f t="shared" si="330"/>
        <v>0</v>
      </c>
      <c r="J205" s="30">
        <f t="shared" si="330"/>
        <v>0</v>
      </c>
      <c r="K205" s="30">
        <f t="shared" si="330"/>
        <v>60.4</v>
      </c>
      <c r="L205" s="30">
        <f t="shared" si="330"/>
        <v>3424.0000000000005</v>
      </c>
      <c r="M205" s="30">
        <f t="shared" si="330"/>
        <v>3355.7000000000003</v>
      </c>
      <c r="N205" s="30">
        <f t="shared" si="330"/>
        <v>7.9</v>
      </c>
      <c r="O205" s="30">
        <f t="shared" si="330"/>
        <v>3363.6</v>
      </c>
      <c r="P205" s="30">
        <f t="shared" si="330"/>
        <v>0</v>
      </c>
      <c r="Q205" s="30">
        <f t="shared" si="330"/>
        <v>3363.6</v>
      </c>
      <c r="R205" s="30">
        <f t="shared" si="331"/>
        <v>3355.7000000000003</v>
      </c>
      <c r="S205" s="30">
        <f t="shared" si="330"/>
        <v>7.9</v>
      </c>
      <c r="T205" s="30">
        <f t="shared" si="330"/>
        <v>3363.6</v>
      </c>
      <c r="U205" s="30">
        <f t="shared" si="330"/>
        <v>0</v>
      </c>
      <c r="V205" s="30">
        <f t="shared" si="330"/>
        <v>3363.6</v>
      </c>
      <c r="X205" s="183"/>
    </row>
    <row r="206" spans="1:24" ht="29.25" customHeight="1" outlineLevel="3" x14ac:dyDescent="0.2">
      <c r="A206" s="32" t="s">
        <v>481</v>
      </c>
      <c r="B206" s="32" t="s">
        <v>499</v>
      </c>
      <c r="C206" s="32" t="s">
        <v>51</v>
      </c>
      <c r="D206" s="32"/>
      <c r="E206" s="33" t="s">
        <v>52</v>
      </c>
      <c r="F206" s="30">
        <f>F207+F216</f>
        <v>3355.7000000000003</v>
      </c>
      <c r="G206" s="30">
        <f t="shared" ref="G206:J206" si="332">G207+G216</f>
        <v>7.9</v>
      </c>
      <c r="H206" s="30">
        <f t="shared" si="332"/>
        <v>3363.6</v>
      </c>
      <c r="I206" s="30">
        <f t="shared" si="332"/>
        <v>0</v>
      </c>
      <c r="J206" s="30">
        <f t="shared" si="332"/>
        <v>0</v>
      </c>
      <c r="K206" s="30">
        <f t="shared" ref="K206:L206" si="333">K207+K216</f>
        <v>60.4</v>
      </c>
      <c r="L206" s="30">
        <f t="shared" si="333"/>
        <v>3424.0000000000005</v>
      </c>
      <c r="M206" s="30">
        <f t="shared" ref="M206:R206" si="334">M207+M216</f>
        <v>3355.7000000000003</v>
      </c>
      <c r="N206" s="30">
        <f t="shared" ref="N206" si="335">N207+N216</f>
        <v>7.9</v>
      </c>
      <c r="O206" s="30">
        <f t="shared" ref="O206:Q206" si="336">O207+O216</f>
        <v>3363.6</v>
      </c>
      <c r="P206" s="30">
        <f t="shared" si="336"/>
        <v>0</v>
      </c>
      <c r="Q206" s="30">
        <f t="shared" si="336"/>
        <v>3363.6</v>
      </c>
      <c r="R206" s="30">
        <f t="shared" si="334"/>
        <v>3355.7000000000003</v>
      </c>
      <c r="S206" s="30">
        <f t="shared" ref="S206" si="337">S207+S216</f>
        <v>7.9</v>
      </c>
      <c r="T206" s="30">
        <f t="shared" ref="T206:V206" si="338">T207+T216</f>
        <v>3363.6</v>
      </c>
      <c r="U206" s="30">
        <f t="shared" si="338"/>
        <v>0</v>
      </c>
      <c r="V206" s="30">
        <f t="shared" si="338"/>
        <v>3363.6</v>
      </c>
      <c r="X206" s="183"/>
    </row>
    <row r="207" spans="1:24" ht="15.75" customHeight="1" outlineLevel="4" x14ac:dyDescent="0.2">
      <c r="A207" s="32" t="s">
        <v>481</v>
      </c>
      <c r="B207" s="70" t="s">
        <v>499</v>
      </c>
      <c r="C207" s="70" t="s">
        <v>111</v>
      </c>
      <c r="D207" s="70"/>
      <c r="E207" s="71" t="s">
        <v>112</v>
      </c>
      <c r="F207" s="30">
        <f>F208+F212+F214+F210</f>
        <v>2516.3000000000002</v>
      </c>
      <c r="G207" s="30">
        <f t="shared" ref="G207:J207" si="339">G208+G212+G214+G210</f>
        <v>7.9</v>
      </c>
      <c r="H207" s="30">
        <f t="shared" si="339"/>
        <v>2524.1999999999998</v>
      </c>
      <c r="I207" s="30">
        <f t="shared" si="339"/>
        <v>0</v>
      </c>
      <c r="J207" s="30">
        <f t="shared" si="339"/>
        <v>0</v>
      </c>
      <c r="K207" s="30">
        <f t="shared" ref="K207:L207" si="340">K208+K212+K214+K210</f>
        <v>60.4</v>
      </c>
      <c r="L207" s="30">
        <f t="shared" si="340"/>
        <v>2584.6000000000004</v>
      </c>
      <c r="M207" s="30">
        <f t="shared" ref="M207:R207" si="341">M208+M212+M214+M210</f>
        <v>2516.3000000000002</v>
      </c>
      <c r="N207" s="30">
        <f t="shared" ref="N207" si="342">N208+N212+N214+N210</f>
        <v>7.9</v>
      </c>
      <c r="O207" s="30">
        <f t="shared" ref="O207:Q207" si="343">O208+O212+O214+O210</f>
        <v>2524.1999999999998</v>
      </c>
      <c r="P207" s="30">
        <f t="shared" si="343"/>
        <v>0</v>
      </c>
      <c r="Q207" s="30">
        <f t="shared" si="343"/>
        <v>2524.1999999999998</v>
      </c>
      <c r="R207" s="30">
        <f t="shared" si="341"/>
        <v>2516.3000000000002</v>
      </c>
      <c r="S207" s="30">
        <f t="shared" ref="S207" si="344">S208+S212+S214+S210</f>
        <v>7.9</v>
      </c>
      <c r="T207" s="30">
        <f t="shared" ref="T207:V207" si="345">T208+T212+T214+T210</f>
        <v>2524.1999999999998</v>
      </c>
      <c r="U207" s="30">
        <f t="shared" si="345"/>
        <v>0</v>
      </c>
      <c r="V207" s="30">
        <f t="shared" si="345"/>
        <v>2524.1999999999998</v>
      </c>
      <c r="X207" s="183"/>
    </row>
    <row r="208" spans="1:24" ht="15.75" outlineLevel="5" x14ac:dyDescent="0.2">
      <c r="A208" s="32" t="s">
        <v>481</v>
      </c>
      <c r="B208" s="70" t="s">
        <v>499</v>
      </c>
      <c r="C208" s="70" t="s">
        <v>113</v>
      </c>
      <c r="D208" s="70"/>
      <c r="E208" s="71" t="s">
        <v>114</v>
      </c>
      <c r="F208" s="30">
        <f t="shared" ref="F208:V208" si="346">F209</f>
        <v>1871.4</v>
      </c>
      <c r="G208" s="30">
        <f t="shared" si="346"/>
        <v>0</v>
      </c>
      <c r="H208" s="30">
        <f t="shared" si="346"/>
        <v>1871.4</v>
      </c>
      <c r="I208" s="30">
        <f t="shared" si="346"/>
        <v>0</v>
      </c>
      <c r="J208" s="30">
        <f t="shared" si="346"/>
        <v>0</v>
      </c>
      <c r="K208" s="30">
        <f t="shared" si="346"/>
        <v>60.4</v>
      </c>
      <c r="L208" s="30">
        <f t="shared" si="346"/>
        <v>1931.8000000000002</v>
      </c>
      <c r="M208" s="30">
        <f t="shared" si="346"/>
        <v>1871.4</v>
      </c>
      <c r="N208" s="30">
        <f t="shared" si="346"/>
        <v>0</v>
      </c>
      <c r="O208" s="30">
        <f t="shared" si="346"/>
        <v>1871.4</v>
      </c>
      <c r="P208" s="30">
        <f t="shared" si="346"/>
        <v>0</v>
      </c>
      <c r="Q208" s="30">
        <f t="shared" si="346"/>
        <v>1871.4</v>
      </c>
      <c r="R208" s="30">
        <f t="shared" si="346"/>
        <v>1871.4</v>
      </c>
      <c r="S208" s="30">
        <f t="shared" si="346"/>
        <v>0</v>
      </c>
      <c r="T208" s="30">
        <f t="shared" si="346"/>
        <v>1871.4</v>
      </c>
      <c r="U208" s="30">
        <f t="shared" si="346"/>
        <v>0</v>
      </c>
      <c r="V208" s="30">
        <f t="shared" si="346"/>
        <v>1871.4</v>
      </c>
      <c r="X208" s="183"/>
    </row>
    <row r="209" spans="1:24" ht="15.75" outlineLevel="7" x14ac:dyDescent="0.2">
      <c r="A209" s="34" t="s">
        <v>481</v>
      </c>
      <c r="B209" s="34" t="s">
        <v>499</v>
      </c>
      <c r="C209" s="34" t="s">
        <v>113</v>
      </c>
      <c r="D209" s="34" t="s">
        <v>7</v>
      </c>
      <c r="E209" s="35" t="s">
        <v>8</v>
      </c>
      <c r="F209" s="31">
        <v>1871.4</v>
      </c>
      <c r="G209" s="31"/>
      <c r="H209" s="31">
        <f>SUM(F209:G209)</f>
        <v>1871.4</v>
      </c>
      <c r="I209" s="31"/>
      <c r="J209" s="31"/>
      <c r="K209" s="31">
        <v>60.4</v>
      </c>
      <c r="L209" s="31">
        <f>SUM(H209:K209)</f>
        <v>1931.8000000000002</v>
      </c>
      <c r="M209" s="31">
        <v>1871.4</v>
      </c>
      <c r="N209" s="31"/>
      <c r="O209" s="31">
        <f>SUM(M209:N209)</f>
        <v>1871.4</v>
      </c>
      <c r="P209" s="31"/>
      <c r="Q209" s="31">
        <f>SUM(O209:P209)</f>
        <v>1871.4</v>
      </c>
      <c r="R209" s="31">
        <v>1871.4</v>
      </c>
      <c r="S209" s="31"/>
      <c r="T209" s="31">
        <f>SUM(R209:S209)</f>
        <v>1871.4</v>
      </c>
      <c r="U209" s="31"/>
      <c r="V209" s="31">
        <f>SUM(T209:U209)</f>
        <v>1871.4</v>
      </c>
      <c r="X209" s="183"/>
    </row>
    <row r="210" spans="1:24" ht="15.75" hidden="1" outlineLevel="7" x14ac:dyDescent="0.2">
      <c r="A210" s="32" t="s">
        <v>481</v>
      </c>
      <c r="B210" s="70" t="s">
        <v>499</v>
      </c>
      <c r="C210" s="32" t="s">
        <v>326</v>
      </c>
      <c r="D210" s="32"/>
      <c r="E210" s="33" t="s">
        <v>327</v>
      </c>
      <c r="F210" s="30">
        <f>F211</f>
        <v>50</v>
      </c>
      <c r="G210" s="30">
        <f t="shared" ref="G210:L210" si="347">G211</f>
        <v>0</v>
      </c>
      <c r="H210" s="30">
        <f t="shared" si="347"/>
        <v>50</v>
      </c>
      <c r="I210" s="30">
        <f t="shared" si="347"/>
        <v>0</v>
      </c>
      <c r="J210" s="30">
        <f t="shared" si="347"/>
        <v>0</v>
      </c>
      <c r="K210" s="30">
        <f t="shared" si="347"/>
        <v>0</v>
      </c>
      <c r="L210" s="30">
        <f t="shared" si="347"/>
        <v>50</v>
      </c>
      <c r="M210" s="30">
        <f t="shared" ref="M210:R210" si="348">M211</f>
        <v>50</v>
      </c>
      <c r="N210" s="30">
        <f t="shared" ref="N210" si="349">N211</f>
        <v>0</v>
      </c>
      <c r="O210" s="30">
        <f t="shared" ref="O210:Q210" si="350">O211</f>
        <v>50</v>
      </c>
      <c r="P210" s="30">
        <f t="shared" si="350"/>
        <v>0</v>
      </c>
      <c r="Q210" s="30">
        <f t="shared" si="350"/>
        <v>50</v>
      </c>
      <c r="R210" s="30">
        <f t="shared" si="348"/>
        <v>50</v>
      </c>
      <c r="S210" s="30">
        <f t="shared" ref="S210" si="351">S211</f>
        <v>0</v>
      </c>
      <c r="T210" s="30">
        <f t="shared" ref="T210:V210" si="352">T211</f>
        <v>50</v>
      </c>
      <c r="U210" s="30">
        <f t="shared" si="352"/>
        <v>0</v>
      </c>
      <c r="V210" s="30">
        <f t="shared" si="352"/>
        <v>50</v>
      </c>
      <c r="X210" s="183"/>
    </row>
    <row r="211" spans="1:24" ht="15.75" hidden="1" outlineLevel="7" x14ac:dyDescent="0.2">
      <c r="A211" s="34" t="s">
        <v>481</v>
      </c>
      <c r="B211" s="34" t="s">
        <v>499</v>
      </c>
      <c r="C211" s="34" t="s">
        <v>326</v>
      </c>
      <c r="D211" s="34" t="s">
        <v>7</v>
      </c>
      <c r="E211" s="35" t="s">
        <v>8</v>
      </c>
      <c r="F211" s="31">
        <v>50</v>
      </c>
      <c r="G211" s="31"/>
      <c r="H211" s="31">
        <f>SUM(F211:G211)</f>
        <v>50</v>
      </c>
      <c r="I211" s="31"/>
      <c r="J211" s="31"/>
      <c r="K211" s="31"/>
      <c r="L211" s="31">
        <f>SUM(H211:K211)</f>
        <v>50</v>
      </c>
      <c r="M211" s="31">
        <v>50</v>
      </c>
      <c r="N211" s="31"/>
      <c r="O211" s="31">
        <f>SUM(M211:N211)</f>
        <v>50</v>
      </c>
      <c r="P211" s="31"/>
      <c r="Q211" s="31">
        <f>SUM(O211:P211)</f>
        <v>50</v>
      </c>
      <c r="R211" s="31">
        <v>50</v>
      </c>
      <c r="S211" s="31"/>
      <c r="T211" s="31">
        <f>SUM(R211:S211)</f>
        <v>50</v>
      </c>
      <c r="U211" s="31"/>
      <c r="V211" s="31">
        <f>SUM(T211:U211)</f>
        <v>50</v>
      </c>
      <c r="X211" s="183"/>
    </row>
    <row r="212" spans="1:24" ht="31.5" hidden="1" outlineLevel="5" x14ac:dyDescent="0.2">
      <c r="A212" s="32" t="s">
        <v>481</v>
      </c>
      <c r="B212" s="32" t="s">
        <v>499</v>
      </c>
      <c r="C212" s="32" t="s">
        <v>115</v>
      </c>
      <c r="D212" s="32"/>
      <c r="E212" s="33" t="s">
        <v>413</v>
      </c>
      <c r="F212" s="30">
        <f t="shared" ref="F212:V212" si="353">F213</f>
        <v>250</v>
      </c>
      <c r="G212" s="30">
        <f t="shared" si="353"/>
        <v>0</v>
      </c>
      <c r="H212" s="30">
        <f t="shared" si="353"/>
        <v>250</v>
      </c>
      <c r="I212" s="30">
        <f t="shared" si="353"/>
        <v>0</v>
      </c>
      <c r="J212" s="30">
        <f t="shared" si="353"/>
        <v>0</v>
      </c>
      <c r="K212" s="30">
        <f t="shared" si="353"/>
        <v>0</v>
      </c>
      <c r="L212" s="30">
        <f t="shared" si="353"/>
        <v>250</v>
      </c>
      <c r="M212" s="30">
        <f t="shared" si="353"/>
        <v>250</v>
      </c>
      <c r="N212" s="30">
        <f t="shared" si="353"/>
        <v>0</v>
      </c>
      <c r="O212" s="30">
        <f t="shared" si="353"/>
        <v>250</v>
      </c>
      <c r="P212" s="30">
        <f t="shared" si="353"/>
        <v>0</v>
      </c>
      <c r="Q212" s="30">
        <f t="shared" si="353"/>
        <v>250</v>
      </c>
      <c r="R212" s="30">
        <f t="shared" si="353"/>
        <v>250</v>
      </c>
      <c r="S212" s="30">
        <f t="shared" si="353"/>
        <v>0</v>
      </c>
      <c r="T212" s="30">
        <f t="shared" si="353"/>
        <v>250</v>
      </c>
      <c r="U212" s="30">
        <f t="shared" si="353"/>
        <v>0</v>
      </c>
      <c r="V212" s="30">
        <f t="shared" si="353"/>
        <v>250</v>
      </c>
      <c r="X212" s="183"/>
    </row>
    <row r="213" spans="1:24" ht="47.25" hidden="1" outlineLevel="7" x14ac:dyDescent="0.2">
      <c r="A213" s="34" t="s">
        <v>481</v>
      </c>
      <c r="B213" s="34" t="s">
        <v>499</v>
      </c>
      <c r="C213" s="34" t="s">
        <v>115</v>
      </c>
      <c r="D213" s="34" t="s">
        <v>4</v>
      </c>
      <c r="E213" s="35" t="s">
        <v>5</v>
      </c>
      <c r="F213" s="31">
        <v>250</v>
      </c>
      <c r="G213" s="31"/>
      <c r="H213" s="31">
        <f>SUM(F213:G213)</f>
        <v>250</v>
      </c>
      <c r="I213" s="31"/>
      <c r="J213" s="31"/>
      <c r="K213" s="31"/>
      <c r="L213" s="31">
        <f>SUM(H213:K213)</f>
        <v>250</v>
      </c>
      <c r="M213" s="31">
        <v>250</v>
      </c>
      <c r="N213" s="31"/>
      <c r="O213" s="31">
        <f>SUM(M213:N213)</f>
        <v>250</v>
      </c>
      <c r="P213" s="31"/>
      <c r="Q213" s="31">
        <f>SUM(O213:P213)</f>
        <v>250</v>
      </c>
      <c r="R213" s="31">
        <v>250</v>
      </c>
      <c r="S213" s="31"/>
      <c r="T213" s="31">
        <f>SUM(R213:S213)</f>
        <v>250</v>
      </c>
      <c r="U213" s="31"/>
      <c r="V213" s="31">
        <f>SUM(T213:U213)</f>
        <v>250</v>
      </c>
      <c r="X213" s="183"/>
    </row>
    <row r="214" spans="1:24" ht="31.5" hidden="1" customHeight="1" outlineLevel="5" x14ac:dyDescent="0.2">
      <c r="A214" s="32" t="s">
        <v>481</v>
      </c>
      <c r="B214" s="32" t="s">
        <v>499</v>
      </c>
      <c r="C214" s="32" t="s">
        <v>115</v>
      </c>
      <c r="D214" s="32"/>
      <c r="E214" s="33" t="s">
        <v>416</v>
      </c>
      <c r="F214" s="30">
        <f t="shared" ref="F214:V214" si="354">F215</f>
        <v>344.9</v>
      </c>
      <c r="G214" s="30">
        <f t="shared" si="354"/>
        <v>7.9</v>
      </c>
      <c r="H214" s="30">
        <f t="shared" si="354"/>
        <v>352.79999999999995</v>
      </c>
      <c r="I214" s="30">
        <f t="shared" si="354"/>
        <v>0</v>
      </c>
      <c r="J214" s="30">
        <f t="shared" si="354"/>
        <v>0</v>
      </c>
      <c r="K214" s="30">
        <f t="shared" si="354"/>
        <v>0</v>
      </c>
      <c r="L214" s="30">
        <f t="shared" si="354"/>
        <v>352.79999999999995</v>
      </c>
      <c r="M214" s="30">
        <f t="shared" si="354"/>
        <v>344.9</v>
      </c>
      <c r="N214" s="30">
        <f t="shared" si="354"/>
        <v>7.9</v>
      </c>
      <c r="O214" s="30">
        <f t="shared" si="354"/>
        <v>352.79999999999995</v>
      </c>
      <c r="P214" s="30">
        <f t="shared" si="354"/>
        <v>0</v>
      </c>
      <c r="Q214" s="30">
        <f t="shared" si="354"/>
        <v>352.79999999999995</v>
      </c>
      <c r="R214" s="30">
        <f t="shared" si="354"/>
        <v>344.9</v>
      </c>
      <c r="S214" s="30">
        <f t="shared" si="354"/>
        <v>7.9</v>
      </c>
      <c r="T214" s="30">
        <f t="shared" si="354"/>
        <v>352.79999999999995</v>
      </c>
      <c r="U214" s="30">
        <f t="shared" si="354"/>
        <v>0</v>
      </c>
      <c r="V214" s="30">
        <f t="shared" si="354"/>
        <v>352.79999999999995</v>
      </c>
      <c r="X214" s="183"/>
    </row>
    <row r="215" spans="1:24" ht="47.25" hidden="1" outlineLevel="7" x14ac:dyDescent="0.2">
      <c r="A215" s="34" t="s">
        <v>481</v>
      </c>
      <c r="B215" s="34" t="s">
        <v>499</v>
      </c>
      <c r="C215" s="34" t="s">
        <v>115</v>
      </c>
      <c r="D215" s="34" t="s">
        <v>4</v>
      </c>
      <c r="E215" s="35" t="s">
        <v>5</v>
      </c>
      <c r="F215" s="31">
        <v>344.9</v>
      </c>
      <c r="G215" s="31">
        <v>7.9</v>
      </c>
      <c r="H215" s="31">
        <f>SUM(F215:G215)</f>
        <v>352.79999999999995</v>
      </c>
      <c r="I215" s="31"/>
      <c r="J215" s="31"/>
      <c r="K215" s="31"/>
      <c r="L215" s="31">
        <f>SUM(H215:K215)</f>
        <v>352.79999999999995</v>
      </c>
      <c r="M215" s="31">
        <v>344.9</v>
      </c>
      <c r="N215" s="31">
        <v>7.9</v>
      </c>
      <c r="O215" s="31">
        <f>SUM(M215:N215)</f>
        <v>352.79999999999995</v>
      </c>
      <c r="P215" s="31"/>
      <c r="Q215" s="31">
        <f>SUM(O215:P215)</f>
        <v>352.79999999999995</v>
      </c>
      <c r="R215" s="31">
        <v>344.9</v>
      </c>
      <c r="S215" s="31">
        <v>7.9</v>
      </c>
      <c r="T215" s="31">
        <f>SUM(R215:S215)</f>
        <v>352.79999999999995</v>
      </c>
      <c r="U215" s="31"/>
      <c r="V215" s="31">
        <f>SUM(T215:U215)</f>
        <v>352.79999999999995</v>
      </c>
      <c r="X215" s="183"/>
    </row>
    <row r="216" spans="1:24" ht="15.75" hidden="1" outlineLevel="7" x14ac:dyDescent="0.2">
      <c r="A216" s="32" t="s">
        <v>481</v>
      </c>
      <c r="B216" s="32" t="s">
        <v>499</v>
      </c>
      <c r="C216" s="22" t="s">
        <v>643</v>
      </c>
      <c r="D216" s="22"/>
      <c r="E216" s="41" t="s">
        <v>642</v>
      </c>
      <c r="F216" s="30">
        <f>F217</f>
        <v>839.4</v>
      </c>
      <c r="G216" s="30">
        <f t="shared" ref="G216:L217" si="355">G217</f>
        <v>0</v>
      </c>
      <c r="H216" s="30">
        <f t="shared" si="355"/>
        <v>839.4</v>
      </c>
      <c r="I216" s="30">
        <f t="shared" si="355"/>
        <v>0</v>
      </c>
      <c r="J216" s="30">
        <f t="shared" si="355"/>
        <v>0</v>
      </c>
      <c r="K216" s="30">
        <f t="shared" si="355"/>
        <v>0</v>
      </c>
      <c r="L216" s="30">
        <f t="shared" si="355"/>
        <v>839.4</v>
      </c>
      <c r="M216" s="30">
        <f t="shared" ref="M216:R217" si="356">M217</f>
        <v>839.4</v>
      </c>
      <c r="N216" s="30">
        <f t="shared" ref="N216:N217" si="357">N217</f>
        <v>0</v>
      </c>
      <c r="O216" s="30">
        <f t="shared" ref="O216:Q217" si="358">O217</f>
        <v>839.4</v>
      </c>
      <c r="P216" s="30">
        <f t="shared" si="358"/>
        <v>0</v>
      </c>
      <c r="Q216" s="30">
        <f t="shared" si="358"/>
        <v>839.4</v>
      </c>
      <c r="R216" s="30">
        <f t="shared" si="356"/>
        <v>839.4</v>
      </c>
      <c r="S216" s="30">
        <f t="shared" ref="S216:S217" si="359">S217</f>
        <v>0</v>
      </c>
      <c r="T216" s="30">
        <f t="shared" ref="T216:V217" si="360">T217</f>
        <v>839.4</v>
      </c>
      <c r="U216" s="30">
        <f t="shared" si="360"/>
        <v>0</v>
      </c>
      <c r="V216" s="30">
        <f t="shared" si="360"/>
        <v>839.4</v>
      </c>
      <c r="X216" s="183"/>
    </row>
    <row r="217" spans="1:24" s="68" customFormat="1" ht="29.25" hidden="1" customHeight="1" outlineLevel="7" x14ac:dyDescent="0.2">
      <c r="A217" s="32" t="s">
        <v>481</v>
      </c>
      <c r="B217" s="32" t="s">
        <v>499</v>
      </c>
      <c r="C217" s="22" t="s">
        <v>636</v>
      </c>
      <c r="D217" s="22" t="s">
        <v>447</v>
      </c>
      <c r="E217" s="39" t="s">
        <v>750</v>
      </c>
      <c r="F217" s="30">
        <f>F218</f>
        <v>839.4</v>
      </c>
      <c r="G217" s="30">
        <f t="shared" si="355"/>
        <v>0</v>
      </c>
      <c r="H217" s="30">
        <f t="shared" si="355"/>
        <v>839.4</v>
      </c>
      <c r="I217" s="30">
        <f t="shared" si="355"/>
        <v>0</v>
      </c>
      <c r="J217" s="30">
        <f t="shared" si="355"/>
        <v>0</v>
      </c>
      <c r="K217" s="30">
        <f t="shared" si="355"/>
        <v>0</v>
      </c>
      <c r="L217" s="30">
        <f t="shared" si="355"/>
        <v>839.4</v>
      </c>
      <c r="M217" s="30">
        <f t="shared" si="356"/>
        <v>839.4</v>
      </c>
      <c r="N217" s="30">
        <f t="shared" si="357"/>
        <v>0</v>
      </c>
      <c r="O217" s="30">
        <f t="shared" si="358"/>
        <v>839.4</v>
      </c>
      <c r="P217" s="30">
        <f t="shared" si="358"/>
        <v>0</v>
      </c>
      <c r="Q217" s="30">
        <f t="shared" si="358"/>
        <v>839.4</v>
      </c>
      <c r="R217" s="30">
        <f t="shared" si="356"/>
        <v>839.4</v>
      </c>
      <c r="S217" s="30">
        <f t="shared" si="359"/>
        <v>0</v>
      </c>
      <c r="T217" s="30">
        <f t="shared" si="360"/>
        <v>839.4</v>
      </c>
      <c r="U217" s="30">
        <f t="shared" si="360"/>
        <v>0</v>
      </c>
      <c r="V217" s="30">
        <f t="shared" si="360"/>
        <v>839.4</v>
      </c>
      <c r="X217" s="183"/>
    </row>
    <row r="218" spans="1:24" ht="31.5" hidden="1" outlineLevel="7" x14ac:dyDescent="0.2">
      <c r="A218" s="34" t="s">
        <v>481</v>
      </c>
      <c r="B218" s="34" t="s">
        <v>499</v>
      </c>
      <c r="C218" s="26" t="s">
        <v>636</v>
      </c>
      <c r="D218" s="26" t="s">
        <v>65</v>
      </c>
      <c r="E218" s="7" t="s">
        <v>421</v>
      </c>
      <c r="F218" s="31">
        <v>839.4</v>
      </c>
      <c r="G218" s="31"/>
      <c r="H218" s="31">
        <f>SUM(F218:G218)</f>
        <v>839.4</v>
      </c>
      <c r="I218" s="31"/>
      <c r="J218" s="31"/>
      <c r="K218" s="31"/>
      <c r="L218" s="31">
        <f>SUM(H218:K218)</f>
        <v>839.4</v>
      </c>
      <c r="M218" s="31">
        <v>839.4</v>
      </c>
      <c r="N218" s="31"/>
      <c r="O218" s="31">
        <f>SUM(M218:N218)</f>
        <v>839.4</v>
      </c>
      <c r="P218" s="31"/>
      <c r="Q218" s="31">
        <f>SUM(O218:P218)</f>
        <v>839.4</v>
      </c>
      <c r="R218" s="31">
        <v>839.4</v>
      </c>
      <c r="S218" s="31"/>
      <c r="T218" s="31">
        <f>SUM(R218:S218)</f>
        <v>839.4</v>
      </c>
      <c r="U218" s="31"/>
      <c r="V218" s="31">
        <f>SUM(T218:U218)</f>
        <v>839.4</v>
      </c>
      <c r="X218" s="183"/>
    </row>
    <row r="219" spans="1:24" ht="15.75" outlineLevel="7" x14ac:dyDescent="0.2">
      <c r="A219" s="32" t="s">
        <v>481</v>
      </c>
      <c r="B219" s="32" t="s">
        <v>501</v>
      </c>
      <c r="C219" s="34"/>
      <c r="D219" s="34"/>
      <c r="E219" s="69" t="s">
        <v>502</v>
      </c>
      <c r="F219" s="30" t="e">
        <f t="shared" ref="F219:V219" si="361">F220+F246+F253+F291+F236</f>
        <v>#REF!</v>
      </c>
      <c r="G219" s="30" t="e">
        <f t="shared" si="361"/>
        <v>#REF!</v>
      </c>
      <c r="H219" s="30">
        <f t="shared" si="361"/>
        <v>324287.46100000001</v>
      </c>
      <c r="I219" s="30">
        <f t="shared" si="361"/>
        <v>26731.691250000003</v>
      </c>
      <c r="J219" s="30">
        <f t="shared" si="361"/>
        <v>7504.3171599999996</v>
      </c>
      <c r="K219" s="30">
        <f t="shared" si="361"/>
        <v>26699.986120000001</v>
      </c>
      <c r="L219" s="30">
        <f t="shared" si="361"/>
        <v>385223.45553000009</v>
      </c>
      <c r="M219" s="30">
        <f t="shared" si="361"/>
        <v>390442.929</v>
      </c>
      <c r="N219" s="30">
        <f t="shared" si="361"/>
        <v>0</v>
      </c>
      <c r="O219" s="30">
        <f t="shared" si="361"/>
        <v>390442.929</v>
      </c>
      <c r="P219" s="30">
        <f t="shared" si="361"/>
        <v>479.8</v>
      </c>
      <c r="Q219" s="30">
        <f t="shared" si="361"/>
        <v>390922.72899999999</v>
      </c>
      <c r="R219" s="30">
        <f t="shared" si="361"/>
        <v>280857.5</v>
      </c>
      <c r="S219" s="30">
        <f t="shared" si="361"/>
        <v>0</v>
      </c>
      <c r="T219" s="30">
        <f t="shared" si="361"/>
        <v>280857.5</v>
      </c>
      <c r="U219" s="30">
        <f t="shared" si="361"/>
        <v>0</v>
      </c>
      <c r="V219" s="30">
        <f t="shared" si="361"/>
        <v>280857.5</v>
      </c>
      <c r="X219" s="183"/>
    </row>
    <row r="220" spans="1:24" ht="15.75" hidden="1" outlineLevel="1" x14ac:dyDescent="0.2">
      <c r="A220" s="32" t="s">
        <v>481</v>
      </c>
      <c r="B220" s="32" t="s">
        <v>503</v>
      </c>
      <c r="C220" s="32"/>
      <c r="D220" s="32"/>
      <c r="E220" s="33" t="s">
        <v>504</v>
      </c>
      <c r="F220" s="30">
        <f>F221+F228</f>
        <v>4407.3999999999996</v>
      </c>
      <c r="G220" s="30">
        <f t="shared" ref="G220:J220" si="362">G221+G228</f>
        <v>0</v>
      </c>
      <c r="H220" s="30">
        <f t="shared" si="362"/>
        <v>4407.3999999999996</v>
      </c>
      <c r="I220" s="30">
        <f t="shared" si="362"/>
        <v>0</v>
      </c>
      <c r="J220" s="30">
        <f t="shared" si="362"/>
        <v>0</v>
      </c>
      <c r="K220" s="30">
        <f t="shared" ref="K220:L220" si="363">K221+K228</f>
        <v>0</v>
      </c>
      <c r="L220" s="30">
        <f t="shared" si="363"/>
        <v>4407.3999999999996</v>
      </c>
      <c r="M220" s="30">
        <f t="shared" ref="M220:R220" si="364">M221+M228</f>
        <v>4410.3999999999996</v>
      </c>
      <c r="N220" s="30">
        <f t="shared" ref="N220" si="365">N221+N228</f>
        <v>0</v>
      </c>
      <c r="O220" s="30">
        <f t="shared" ref="O220:Q220" si="366">O221+O228</f>
        <v>4410.3999999999996</v>
      </c>
      <c r="P220" s="30">
        <f t="shared" si="366"/>
        <v>0</v>
      </c>
      <c r="Q220" s="30">
        <f t="shared" si="366"/>
        <v>4410.3999999999996</v>
      </c>
      <c r="R220" s="30">
        <f t="shared" si="364"/>
        <v>4410.3999999999996</v>
      </c>
      <c r="S220" s="30">
        <f t="shared" ref="S220" si="367">S221+S228</f>
        <v>0</v>
      </c>
      <c r="T220" s="30">
        <f t="shared" ref="T220:V220" si="368">T221+T228</f>
        <v>4410.3999999999996</v>
      </c>
      <c r="U220" s="30">
        <f t="shared" si="368"/>
        <v>0</v>
      </c>
      <c r="V220" s="30">
        <f t="shared" si="368"/>
        <v>4410.3999999999996</v>
      </c>
      <c r="X220" s="183"/>
    </row>
    <row r="221" spans="1:24" ht="31.5" hidden="1" outlineLevel="2" x14ac:dyDescent="0.2">
      <c r="A221" s="32" t="s">
        <v>481</v>
      </c>
      <c r="B221" s="32" t="s">
        <v>503</v>
      </c>
      <c r="C221" s="32" t="s">
        <v>49</v>
      </c>
      <c r="D221" s="32"/>
      <c r="E221" s="33" t="s">
        <v>50</v>
      </c>
      <c r="F221" s="30">
        <f t="shared" ref="F221:V222" si="369">F222</f>
        <v>2207.4</v>
      </c>
      <c r="G221" s="30">
        <f t="shared" si="369"/>
        <v>0</v>
      </c>
      <c r="H221" s="30">
        <f t="shared" si="369"/>
        <v>2207.4</v>
      </c>
      <c r="I221" s="30">
        <f t="shared" si="369"/>
        <v>0</v>
      </c>
      <c r="J221" s="30">
        <f t="shared" si="369"/>
        <v>0</v>
      </c>
      <c r="K221" s="30">
        <f t="shared" si="369"/>
        <v>0</v>
      </c>
      <c r="L221" s="30">
        <f t="shared" si="369"/>
        <v>2207.4</v>
      </c>
      <c r="M221" s="30">
        <f t="shared" ref="M221:M222" si="370">M222</f>
        <v>2210.4</v>
      </c>
      <c r="N221" s="30">
        <f t="shared" si="369"/>
        <v>0</v>
      </c>
      <c r="O221" s="30">
        <f t="shared" si="369"/>
        <v>2210.4</v>
      </c>
      <c r="P221" s="30">
        <f t="shared" si="369"/>
        <v>0</v>
      </c>
      <c r="Q221" s="30">
        <f t="shared" si="369"/>
        <v>2210.4</v>
      </c>
      <c r="R221" s="30">
        <f t="shared" ref="R221:R222" si="371">R222</f>
        <v>2210.4</v>
      </c>
      <c r="S221" s="30">
        <f t="shared" si="369"/>
        <v>0</v>
      </c>
      <c r="T221" s="30">
        <f t="shared" si="369"/>
        <v>2210.4</v>
      </c>
      <c r="U221" s="30">
        <f t="shared" si="369"/>
        <v>0</v>
      </c>
      <c r="V221" s="30">
        <f t="shared" si="369"/>
        <v>2210.4</v>
      </c>
      <c r="X221" s="183"/>
    </row>
    <row r="222" spans="1:24" ht="28.5" hidden="1" customHeight="1" outlineLevel="3" x14ac:dyDescent="0.2">
      <c r="A222" s="32" t="s">
        <v>481</v>
      </c>
      <c r="B222" s="32" t="s">
        <v>503</v>
      </c>
      <c r="C222" s="32" t="s">
        <v>51</v>
      </c>
      <c r="D222" s="32"/>
      <c r="E222" s="33" t="s">
        <v>52</v>
      </c>
      <c r="F222" s="30">
        <f t="shared" si="369"/>
        <v>2207.4</v>
      </c>
      <c r="G222" s="30">
        <f t="shared" si="369"/>
        <v>0</v>
      </c>
      <c r="H222" s="30">
        <f t="shared" si="369"/>
        <v>2207.4</v>
      </c>
      <c r="I222" s="30">
        <f t="shared" si="369"/>
        <v>0</v>
      </c>
      <c r="J222" s="30">
        <f t="shared" si="369"/>
        <v>0</v>
      </c>
      <c r="K222" s="30">
        <f t="shared" si="369"/>
        <v>0</v>
      </c>
      <c r="L222" s="30">
        <f t="shared" si="369"/>
        <v>2207.4</v>
      </c>
      <c r="M222" s="30">
        <f t="shared" si="370"/>
        <v>2210.4</v>
      </c>
      <c r="N222" s="30">
        <f t="shared" si="369"/>
        <v>0</v>
      </c>
      <c r="O222" s="30">
        <f t="shared" si="369"/>
        <v>2210.4</v>
      </c>
      <c r="P222" s="30">
        <f t="shared" si="369"/>
        <v>0</v>
      </c>
      <c r="Q222" s="30">
        <f t="shared" si="369"/>
        <v>2210.4</v>
      </c>
      <c r="R222" s="30">
        <f t="shared" si="371"/>
        <v>2210.4</v>
      </c>
      <c r="S222" s="30">
        <f t="shared" si="369"/>
        <v>0</v>
      </c>
      <c r="T222" s="30">
        <f t="shared" si="369"/>
        <v>2210.4</v>
      </c>
      <c r="U222" s="30">
        <f t="shared" si="369"/>
        <v>0</v>
      </c>
      <c r="V222" s="30">
        <f t="shared" si="369"/>
        <v>2210.4</v>
      </c>
      <c r="X222" s="183"/>
    </row>
    <row r="223" spans="1:24" ht="28.5" hidden="1" customHeight="1" outlineLevel="4" x14ac:dyDescent="0.2">
      <c r="A223" s="32" t="s">
        <v>481</v>
      </c>
      <c r="B223" s="32" t="s">
        <v>503</v>
      </c>
      <c r="C223" s="32" t="s">
        <v>111</v>
      </c>
      <c r="D223" s="32"/>
      <c r="E223" s="33" t="s">
        <v>112</v>
      </c>
      <c r="F223" s="30">
        <f>F224+F226</f>
        <v>2207.4</v>
      </c>
      <c r="G223" s="30">
        <f t="shared" ref="G223:J223" si="372">G224+G226</f>
        <v>0</v>
      </c>
      <c r="H223" s="30">
        <f t="shared" si="372"/>
        <v>2207.4</v>
      </c>
      <c r="I223" s="30">
        <f t="shared" si="372"/>
        <v>0</v>
      </c>
      <c r="J223" s="30">
        <f t="shared" si="372"/>
        <v>0</v>
      </c>
      <c r="K223" s="30">
        <f t="shared" ref="K223:L223" si="373">K224+K226</f>
        <v>0</v>
      </c>
      <c r="L223" s="30">
        <f t="shared" si="373"/>
        <v>2207.4</v>
      </c>
      <c r="M223" s="30">
        <f t="shared" ref="M223:R223" si="374">M224+M226</f>
        <v>2210.4</v>
      </c>
      <c r="N223" s="30">
        <f t="shared" ref="N223" si="375">N224+N226</f>
        <v>0</v>
      </c>
      <c r="O223" s="30">
        <f t="shared" ref="O223:Q223" si="376">O224+O226</f>
        <v>2210.4</v>
      </c>
      <c r="P223" s="30">
        <f t="shared" si="376"/>
        <v>0</v>
      </c>
      <c r="Q223" s="30">
        <f t="shared" si="376"/>
        <v>2210.4</v>
      </c>
      <c r="R223" s="30">
        <f t="shared" si="374"/>
        <v>2210.4</v>
      </c>
      <c r="S223" s="30">
        <f t="shared" ref="S223" si="377">S224+S226</f>
        <v>0</v>
      </c>
      <c r="T223" s="30">
        <f t="shared" ref="T223:V223" si="378">T224+T226</f>
        <v>2210.4</v>
      </c>
      <c r="U223" s="30">
        <f t="shared" si="378"/>
        <v>0</v>
      </c>
      <c r="V223" s="30">
        <f t="shared" si="378"/>
        <v>2210.4</v>
      </c>
      <c r="X223" s="183"/>
    </row>
    <row r="224" spans="1:24" ht="31.5" hidden="1" outlineLevel="5" x14ac:dyDescent="0.2">
      <c r="A224" s="32" t="s">
        <v>481</v>
      </c>
      <c r="B224" s="32" t="s">
        <v>503</v>
      </c>
      <c r="C224" s="32" t="s">
        <v>692</v>
      </c>
      <c r="D224" s="32"/>
      <c r="E224" s="33" t="s">
        <v>116</v>
      </c>
      <c r="F224" s="30">
        <f t="shared" ref="F224:V224" si="379">F225</f>
        <v>2123.5</v>
      </c>
      <c r="G224" s="30">
        <f t="shared" si="379"/>
        <v>0</v>
      </c>
      <c r="H224" s="30">
        <f t="shared" si="379"/>
        <v>2123.5</v>
      </c>
      <c r="I224" s="30">
        <f t="shared" si="379"/>
        <v>0</v>
      </c>
      <c r="J224" s="30">
        <f t="shared" si="379"/>
        <v>0</v>
      </c>
      <c r="K224" s="30">
        <f t="shared" si="379"/>
        <v>0</v>
      </c>
      <c r="L224" s="30">
        <f t="shared" si="379"/>
        <v>2123.5</v>
      </c>
      <c r="M224" s="30">
        <f t="shared" si="379"/>
        <v>2123.5</v>
      </c>
      <c r="N224" s="30">
        <f t="shared" si="379"/>
        <v>0</v>
      </c>
      <c r="O224" s="30">
        <f t="shared" si="379"/>
        <v>2123.5</v>
      </c>
      <c r="P224" s="30">
        <f t="shared" si="379"/>
        <v>0</v>
      </c>
      <c r="Q224" s="30">
        <f t="shared" si="379"/>
        <v>2123.5</v>
      </c>
      <c r="R224" s="30">
        <f t="shared" si="379"/>
        <v>2123.5</v>
      </c>
      <c r="S224" s="30">
        <f t="shared" si="379"/>
        <v>0</v>
      </c>
      <c r="T224" s="30">
        <f t="shared" si="379"/>
        <v>2123.5</v>
      </c>
      <c r="U224" s="30">
        <f t="shared" si="379"/>
        <v>0</v>
      </c>
      <c r="V224" s="30">
        <f t="shared" si="379"/>
        <v>2123.5</v>
      </c>
      <c r="X224" s="183"/>
    </row>
    <row r="225" spans="1:24" ht="31.5" hidden="1" outlineLevel="7" x14ac:dyDescent="0.2">
      <c r="A225" s="34" t="s">
        <v>481</v>
      </c>
      <c r="B225" s="34" t="s">
        <v>503</v>
      </c>
      <c r="C225" s="34" t="s">
        <v>692</v>
      </c>
      <c r="D225" s="34" t="s">
        <v>65</v>
      </c>
      <c r="E225" s="35" t="s">
        <v>66</v>
      </c>
      <c r="F225" s="31">
        <v>2123.5</v>
      </c>
      <c r="G225" s="31"/>
      <c r="H225" s="31">
        <f>SUM(F225:G225)</f>
        <v>2123.5</v>
      </c>
      <c r="I225" s="31"/>
      <c r="J225" s="31"/>
      <c r="K225" s="31"/>
      <c r="L225" s="31">
        <f>SUM(H225:K225)</f>
        <v>2123.5</v>
      </c>
      <c r="M225" s="31">
        <v>2123.5</v>
      </c>
      <c r="N225" s="31"/>
      <c r="O225" s="31">
        <f>SUM(M225:N225)</f>
        <v>2123.5</v>
      </c>
      <c r="P225" s="31"/>
      <c r="Q225" s="31">
        <f>SUM(O225:P225)</f>
        <v>2123.5</v>
      </c>
      <c r="R225" s="31">
        <v>2123.5</v>
      </c>
      <c r="S225" s="31"/>
      <c r="T225" s="31">
        <f>SUM(R225:S225)</f>
        <v>2123.5</v>
      </c>
      <c r="U225" s="31"/>
      <c r="V225" s="31">
        <f>SUM(T225:U225)</f>
        <v>2123.5</v>
      </c>
      <c r="X225" s="183"/>
    </row>
    <row r="226" spans="1:24" ht="31.5" hidden="1" outlineLevel="5" x14ac:dyDescent="0.2">
      <c r="A226" s="32" t="s">
        <v>481</v>
      </c>
      <c r="B226" s="32" t="s">
        <v>503</v>
      </c>
      <c r="C226" s="32" t="s">
        <v>117</v>
      </c>
      <c r="D226" s="32"/>
      <c r="E226" s="33" t="s">
        <v>118</v>
      </c>
      <c r="F226" s="30">
        <f t="shared" ref="F226:V226" si="380">F227</f>
        <v>83.9</v>
      </c>
      <c r="G226" s="30">
        <f t="shared" si="380"/>
        <v>0</v>
      </c>
      <c r="H226" s="30">
        <f t="shared" si="380"/>
        <v>83.9</v>
      </c>
      <c r="I226" s="30">
        <f t="shared" si="380"/>
        <v>0</v>
      </c>
      <c r="J226" s="30">
        <f t="shared" si="380"/>
        <v>0</v>
      </c>
      <c r="K226" s="30">
        <f t="shared" si="380"/>
        <v>0</v>
      </c>
      <c r="L226" s="30">
        <f t="shared" si="380"/>
        <v>83.9</v>
      </c>
      <c r="M226" s="30">
        <f t="shared" si="380"/>
        <v>86.9</v>
      </c>
      <c r="N226" s="30">
        <f t="shared" si="380"/>
        <v>0</v>
      </c>
      <c r="O226" s="30">
        <f t="shared" si="380"/>
        <v>86.9</v>
      </c>
      <c r="P226" s="30">
        <f t="shared" si="380"/>
        <v>0</v>
      </c>
      <c r="Q226" s="30">
        <f t="shared" si="380"/>
        <v>86.9</v>
      </c>
      <c r="R226" s="30">
        <f t="shared" si="380"/>
        <v>86.9</v>
      </c>
      <c r="S226" s="30">
        <f t="shared" si="380"/>
        <v>0</v>
      </c>
      <c r="T226" s="30">
        <f t="shared" si="380"/>
        <v>86.9</v>
      </c>
      <c r="U226" s="30">
        <f t="shared" si="380"/>
        <v>0</v>
      </c>
      <c r="V226" s="30">
        <f t="shared" si="380"/>
        <v>86.9</v>
      </c>
      <c r="X226" s="183"/>
    </row>
    <row r="227" spans="1:24" ht="31.5" hidden="1" outlineLevel="7" x14ac:dyDescent="0.2">
      <c r="A227" s="34" t="s">
        <v>481</v>
      </c>
      <c r="B227" s="34" t="s">
        <v>503</v>
      </c>
      <c r="C227" s="34" t="s">
        <v>117</v>
      </c>
      <c r="D227" s="34" t="s">
        <v>65</v>
      </c>
      <c r="E227" s="35" t="s">
        <v>66</v>
      </c>
      <c r="F227" s="31">
        <v>83.9</v>
      </c>
      <c r="G227" s="31"/>
      <c r="H227" s="31">
        <f>SUM(F227:G227)</f>
        <v>83.9</v>
      </c>
      <c r="I227" s="31"/>
      <c r="J227" s="31"/>
      <c r="K227" s="31"/>
      <c r="L227" s="31">
        <f>SUM(H227:K227)</f>
        <v>83.9</v>
      </c>
      <c r="M227" s="31">
        <v>86.9</v>
      </c>
      <c r="N227" s="31"/>
      <c r="O227" s="31">
        <f>SUM(M227:N227)</f>
        <v>86.9</v>
      </c>
      <c r="P227" s="31"/>
      <c r="Q227" s="31">
        <f>SUM(O227:P227)</f>
        <v>86.9</v>
      </c>
      <c r="R227" s="31">
        <v>86.9</v>
      </c>
      <c r="S227" s="31"/>
      <c r="T227" s="31">
        <f>SUM(R227:S227)</f>
        <v>86.9</v>
      </c>
      <c r="U227" s="31"/>
      <c r="V227" s="31">
        <f>SUM(T227:U227)</f>
        <v>86.9</v>
      </c>
      <c r="X227" s="183"/>
    </row>
    <row r="228" spans="1:24" ht="15.75" hidden="1" outlineLevel="2" x14ac:dyDescent="0.2">
      <c r="A228" s="32" t="s">
        <v>481</v>
      </c>
      <c r="B228" s="32" t="s">
        <v>503</v>
      </c>
      <c r="C228" s="32" t="s">
        <v>119</v>
      </c>
      <c r="D228" s="32"/>
      <c r="E228" s="33" t="s">
        <v>120</v>
      </c>
      <c r="F228" s="30">
        <f t="shared" ref="F228:V228" si="381">F229</f>
        <v>2200</v>
      </c>
      <c r="G228" s="30">
        <f t="shared" si="381"/>
        <v>0</v>
      </c>
      <c r="H228" s="30">
        <f t="shared" si="381"/>
        <v>2200</v>
      </c>
      <c r="I228" s="30">
        <f t="shared" si="381"/>
        <v>0</v>
      </c>
      <c r="J228" s="30">
        <f t="shared" si="381"/>
        <v>0</v>
      </c>
      <c r="K228" s="30">
        <f t="shared" si="381"/>
        <v>0</v>
      </c>
      <c r="L228" s="30">
        <f t="shared" si="381"/>
        <v>2200</v>
      </c>
      <c r="M228" s="30">
        <f t="shared" si="381"/>
        <v>2200</v>
      </c>
      <c r="N228" s="30">
        <f t="shared" si="381"/>
        <v>0</v>
      </c>
      <c r="O228" s="30">
        <f t="shared" si="381"/>
        <v>2200</v>
      </c>
      <c r="P228" s="30">
        <f t="shared" si="381"/>
        <v>0</v>
      </c>
      <c r="Q228" s="30">
        <f t="shared" si="381"/>
        <v>2200</v>
      </c>
      <c r="R228" s="30">
        <f t="shared" si="381"/>
        <v>2200</v>
      </c>
      <c r="S228" s="30">
        <f t="shared" si="381"/>
        <v>0</v>
      </c>
      <c r="T228" s="30">
        <f t="shared" si="381"/>
        <v>2200</v>
      </c>
      <c r="U228" s="30">
        <f t="shared" si="381"/>
        <v>0</v>
      </c>
      <c r="V228" s="30">
        <f t="shared" si="381"/>
        <v>2200</v>
      </c>
      <c r="X228" s="183"/>
    </row>
    <row r="229" spans="1:24" ht="15.75" hidden="1" outlineLevel="3" x14ac:dyDescent="0.2">
      <c r="A229" s="32" t="s">
        <v>481</v>
      </c>
      <c r="B229" s="32" t="s">
        <v>503</v>
      </c>
      <c r="C229" s="32" t="s">
        <v>121</v>
      </c>
      <c r="D229" s="32"/>
      <c r="E229" s="33" t="s">
        <v>122</v>
      </c>
      <c r="F229" s="30">
        <f>F230+F233</f>
        <v>2200</v>
      </c>
      <c r="G229" s="30">
        <f t="shared" ref="G229:J229" si="382">G230+G233</f>
        <v>0</v>
      </c>
      <c r="H229" s="30">
        <f t="shared" si="382"/>
        <v>2200</v>
      </c>
      <c r="I229" s="30">
        <f t="shared" si="382"/>
        <v>0</v>
      </c>
      <c r="J229" s="30">
        <f t="shared" si="382"/>
        <v>0</v>
      </c>
      <c r="K229" s="30">
        <f t="shared" ref="K229:L229" si="383">K230+K233</f>
        <v>0</v>
      </c>
      <c r="L229" s="30">
        <f t="shared" si="383"/>
        <v>2200</v>
      </c>
      <c r="M229" s="30">
        <f t="shared" ref="M229:R229" si="384">M230+M233</f>
        <v>2200</v>
      </c>
      <c r="N229" s="30">
        <f t="shared" ref="N229" si="385">N230+N233</f>
        <v>0</v>
      </c>
      <c r="O229" s="30">
        <f t="shared" ref="O229:Q229" si="386">O230+O233</f>
        <v>2200</v>
      </c>
      <c r="P229" s="30">
        <f t="shared" si="386"/>
        <v>0</v>
      </c>
      <c r="Q229" s="30">
        <f t="shared" si="386"/>
        <v>2200</v>
      </c>
      <c r="R229" s="30">
        <f t="shared" si="384"/>
        <v>2200</v>
      </c>
      <c r="S229" s="30">
        <f t="shared" ref="S229" si="387">S230+S233</f>
        <v>0</v>
      </c>
      <c r="T229" s="30">
        <f t="shared" ref="T229:V229" si="388">T230+T233</f>
        <v>2200</v>
      </c>
      <c r="U229" s="30">
        <f t="shared" si="388"/>
        <v>0</v>
      </c>
      <c r="V229" s="30">
        <f t="shared" si="388"/>
        <v>2200</v>
      </c>
      <c r="X229" s="183"/>
    </row>
    <row r="230" spans="1:24" ht="31.5" hidden="1" outlineLevel="4" x14ac:dyDescent="0.2">
      <c r="A230" s="32" t="s">
        <v>481</v>
      </c>
      <c r="B230" s="32" t="s">
        <v>503</v>
      </c>
      <c r="C230" s="32" t="s">
        <v>123</v>
      </c>
      <c r="D230" s="32"/>
      <c r="E230" s="33" t="s">
        <v>124</v>
      </c>
      <c r="F230" s="30">
        <f t="shared" ref="F230:V231" si="389">F231</f>
        <v>1100</v>
      </c>
      <c r="G230" s="30">
        <f t="shared" si="389"/>
        <v>0</v>
      </c>
      <c r="H230" s="30">
        <f t="shared" si="389"/>
        <v>1100</v>
      </c>
      <c r="I230" s="30">
        <f t="shared" si="389"/>
        <v>0</v>
      </c>
      <c r="J230" s="30">
        <f t="shared" si="389"/>
        <v>0</v>
      </c>
      <c r="K230" s="30">
        <f t="shared" si="389"/>
        <v>0</v>
      </c>
      <c r="L230" s="30">
        <f t="shared" si="389"/>
        <v>1100</v>
      </c>
      <c r="M230" s="30">
        <f t="shared" ref="M230:M231" si="390">M231</f>
        <v>1100</v>
      </c>
      <c r="N230" s="30">
        <f t="shared" si="389"/>
        <v>0</v>
      </c>
      <c r="O230" s="30">
        <f t="shared" si="389"/>
        <v>1100</v>
      </c>
      <c r="P230" s="30">
        <f t="shared" si="389"/>
        <v>0</v>
      </c>
      <c r="Q230" s="30">
        <f t="shared" si="389"/>
        <v>1100</v>
      </c>
      <c r="R230" s="30">
        <f t="shared" ref="R230:R231" si="391">R231</f>
        <v>1100</v>
      </c>
      <c r="S230" s="30">
        <f t="shared" si="389"/>
        <v>0</v>
      </c>
      <c r="T230" s="30">
        <f t="shared" si="389"/>
        <v>1100</v>
      </c>
      <c r="U230" s="30">
        <f t="shared" si="389"/>
        <v>0</v>
      </c>
      <c r="V230" s="30">
        <f t="shared" si="389"/>
        <v>1100</v>
      </c>
      <c r="X230" s="183"/>
    </row>
    <row r="231" spans="1:24" ht="15.75" hidden="1" outlineLevel="5" x14ac:dyDescent="0.2">
      <c r="A231" s="32" t="s">
        <v>481</v>
      </c>
      <c r="B231" s="32" t="s">
        <v>503</v>
      </c>
      <c r="C231" s="32" t="s">
        <v>125</v>
      </c>
      <c r="D231" s="32"/>
      <c r="E231" s="33" t="s">
        <v>126</v>
      </c>
      <c r="F231" s="30">
        <f t="shared" si="389"/>
        <v>1100</v>
      </c>
      <c r="G231" s="30">
        <f t="shared" si="389"/>
        <v>0</v>
      </c>
      <c r="H231" s="30">
        <f t="shared" si="389"/>
        <v>1100</v>
      </c>
      <c r="I231" s="30">
        <f t="shared" si="389"/>
        <v>0</v>
      </c>
      <c r="J231" s="30">
        <f t="shared" si="389"/>
        <v>0</v>
      </c>
      <c r="K231" s="30">
        <f t="shared" si="389"/>
        <v>0</v>
      </c>
      <c r="L231" s="30">
        <f t="shared" si="389"/>
        <v>1100</v>
      </c>
      <c r="M231" s="30">
        <f t="shared" si="390"/>
        <v>1100</v>
      </c>
      <c r="N231" s="30">
        <f t="shared" si="389"/>
        <v>0</v>
      </c>
      <c r="O231" s="30">
        <f t="shared" si="389"/>
        <v>1100</v>
      </c>
      <c r="P231" s="30">
        <f t="shared" si="389"/>
        <v>0</v>
      </c>
      <c r="Q231" s="30">
        <f t="shared" si="389"/>
        <v>1100</v>
      </c>
      <c r="R231" s="30">
        <f t="shared" si="391"/>
        <v>1100</v>
      </c>
      <c r="S231" s="30">
        <f t="shared" si="389"/>
        <v>0</v>
      </c>
      <c r="T231" s="30">
        <f t="shared" si="389"/>
        <v>1100</v>
      </c>
      <c r="U231" s="30">
        <f t="shared" si="389"/>
        <v>0</v>
      </c>
      <c r="V231" s="30">
        <f t="shared" si="389"/>
        <v>1100</v>
      </c>
      <c r="X231" s="183"/>
    </row>
    <row r="232" spans="1:24" ht="15.75" hidden="1" outlineLevel="7" x14ac:dyDescent="0.2">
      <c r="A232" s="34" t="s">
        <v>481</v>
      </c>
      <c r="B232" s="34" t="s">
        <v>503</v>
      </c>
      <c r="C232" s="34" t="s">
        <v>125</v>
      </c>
      <c r="D232" s="34" t="s">
        <v>15</v>
      </c>
      <c r="E232" s="35" t="s">
        <v>16</v>
      </c>
      <c r="F232" s="31">
        <v>1100</v>
      </c>
      <c r="G232" s="31"/>
      <c r="H232" s="31">
        <f>SUM(F232:G232)</f>
        <v>1100</v>
      </c>
      <c r="I232" s="31"/>
      <c r="J232" s="31"/>
      <c r="K232" s="31"/>
      <c r="L232" s="31">
        <f>SUM(H232:K232)</f>
        <v>1100</v>
      </c>
      <c r="M232" s="31">
        <v>1100</v>
      </c>
      <c r="N232" s="31"/>
      <c r="O232" s="31">
        <f>SUM(M232:N232)</f>
        <v>1100</v>
      </c>
      <c r="P232" s="31"/>
      <c r="Q232" s="31">
        <f>SUM(O232:P232)</f>
        <v>1100</v>
      </c>
      <c r="R232" s="31">
        <v>1100</v>
      </c>
      <c r="S232" s="31"/>
      <c r="T232" s="31">
        <f>SUM(R232:S232)</f>
        <v>1100</v>
      </c>
      <c r="U232" s="31"/>
      <c r="V232" s="31">
        <f>SUM(T232:U232)</f>
        <v>1100</v>
      </c>
      <c r="X232" s="183"/>
    </row>
    <row r="233" spans="1:24" ht="31.5" hidden="1" outlineLevel="4" x14ac:dyDescent="0.2">
      <c r="A233" s="32" t="s">
        <v>481</v>
      </c>
      <c r="B233" s="32" t="s">
        <v>503</v>
      </c>
      <c r="C233" s="32" t="s">
        <v>127</v>
      </c>
      <c r="D233" s="32"/>
      <c r="E233" s="33" t="s">
        <v>128</v>
      </c>
      <c r="F233" s="30">
        <f t="shared" ref="F233:V234" si="392">F234</f>
        <v>1100</v>
      </c>
      <c r="G233" s="30">
        <f t="shared" si="392"/>
        <v>0</v>
      </c>
      <c r="H233" s="30">
        <f t="shared" si="392"/>
        <v>1100</v>
      </c>
      <c r="I233" s="30">
        <f t="shared" si="392"/>
        <v>0</v>
      </c>
      <c r="J233" s="30">
        <f t="shared" si="392"/>
        <v>0</v>
      </c>
      <c r="K233" s="30">
        <f t="shared" si="392"/>
        <v>0</v>
      </c>
      <c r="L233" s="30">
        <f t="shared" si="392"/>
        <v>1100</v>
      </c>
      <c r="M233" s="30">
        <f t="shared" ref="M233:M234" si="393">M234</f>
        <v>1100</v>
      </c>
      <c r="N233" s="30">
        <f t="shared" si="392"/>
        <v>0</v>
      </c>
      <c r="O233" s="30">
        <f t="shared" si="392"/>
        <v>1100</v>
      </c>
      <c r="P233" s="30">
        <f t="shared" si="392"/>
        <v>0</v>
      </c>
      <c r="Q233" s="30">
        <f t="shared" si="392"/>
        <v>1100</v>
      </c>
      <c r="R233" s="30">
        <f t="shared" ref="R233:R234" si="394">R234</f>
        <v>1100</v>
      </c>
      <c r="S233" s="30">
        <f t="shared" si="392"/>
        <v>0</v>
      </c>
      <c r="T233" s="30">
        <f t="shared" si="392"/>
        <v>1100</v>
      </c>
      <c r="U233" s="30">
        <f t="shared" si="392"/>
        <v>0</v>
      </c>
      <c r="V233" s="30">
        <f t="shared" si="392"/>
        <v>1100</v>
      </c>
      <c r="X233" s="183"/>
    </row>
    <row r="234" spans="1:24" ht="31.5" hidden="1" outlineLevel="5" x14ac:dyDescent="0.2">
      <c r="A234" s="32" t="s">
        <v>481</v>
      </c>
      <c r="B234" s="32" t="s">
        <v>503</v>
      </c>
      <c r="C234" s="32" t="s">
        <v>129</v>
      </c>
      <c r="D234" s="32"/>
      <c r="E234" s="33" t="s">
        <v>130</v>
      </c>
      <c r="F234" s="30">
        <f t="shared" si="392"/>
        <v>1100</v>
      </c>
      <c r="G234" s="30">
        <f t="shared" si="392"/>
        <v>0</v>
      </c>
      <c r="H234" s="30">
        <f t="shared" si="392"/>
        <v>1100</v>
      </c>
      <c r="I234" s="30">
        <f t="shared" si="392"/>
        <v>0</v>
      </c>
      <c r="J234" s="30">
        <f t="shared" si="392"/>
        <v>0</v>
      </c>
      <c r="K234" s="30">
        <f t="shared" si="392"/>
        <v>0</v>
      </c>
      <c r="L234" s="30">
        <f t="shared" si="392"/>
        <v>1100</v>
      </c>
      <c r="M234" s="30">
        <f t="shared" si="393"/>
        <v>1100</v>
      </c>
      <c r="N234" s="30">
        <f t="shared" si="392"/>
        <v>0</v>
      </c>
      <c r="O234" s="30">
        <f t="shared" si="392"/>
        <v>1100</v>
      </c>
      <c r="P234" s="30">
        <f t="shared" si="392"/>
        <v>0</v>
      </c>
      <c r="Q234" s="30">
        <f t="shared" si="392"/>
        <v>1100</v>
      </c>
      <c r="R234" s="30">
        <f t="shared" si="394"/>
        <v>1100</v>
      </c>
      <c r="S234" s="30">
        <f t="shared" si="392"/>
        <v>0</v>
      </c>
      <c r="T234" s="30">
        <f t="shared" si="392"/>
        <v>1100</v>
      </c>
      <c r="U234" s="30">
        <f t="shared" si="392"/>
        <v>0</v>
      </c>
      <c r="V234" s="30">
        <f t="shared" si="392"/>
        <v>1100</v>
      </c>
      <c r="X234" s="183"/>
    </row>
    <row r="235" spans="1:24" ht="15.75" hidden="1" outlineLevel="7" x14ac:dyDescent="0.2">
      <c r="A235" s="34" t="s">
        <v>481</v>
      </c>
      <c r="B235" s="34" t="s">
        <v>503</v>
      </c>
      <c r="C235" s="34" t="s">
        <v>129</v>
      </c>
      <c r="D235" s="34" t="s">
        <v>15</v>
      </c>
      <c r="E235" s="35" t="s">
        <v>16</v>
      </c>
      <c r="F235" s="31">
        <v>1100</v>
      </c>
      <c r="G235" s="31"/>
      <c r="H235" s="31">
        <f>SUM(F235:G235)</f>
        <v>1100</v>
      </c>
      <c r="I235" s="31"/>
      <c r="J235" s="31"/>
      <c r="K235" s="31"/>
      <c r="L235" s="31">
        <f>SUM(H235:K235)</f>
        <v>1100</v>
      </c>
      <c r="M235" s="31">
        <v>1100</v>
      </c>
      <c r="N235" s="31"/>
      <c r="O235" s="31">
        <f>SUM(M235:N235)</f>
        <v>1100</v>
      </c>
      <c r="P235" s="31"/>
      <c r="Q235" s="31">
        <f>SUM(O235:P235)</f>
        <v>1100</v>
      </c>
      <c r="R235" s="31">
        <v>1100</v>
      </c>
      <c r="S235" s="31"/>
      <c r="T235" s="31">
        <f>SUM(R235:S235)</f>
        <v>1100</v>
      </c>
      <c r="U235" s="31"/>
      <c r="V235" s="31">
        <f>SUM(T235:U235)</f>
        <v>1100</v>
      </c>
      <c r="X235" s="183"/>
    </row>
    <row r="236" spans="1:24" ht="15.75" hidden="1" outlineLevel="7" x14ac:dyDescent="0.2">
      <c r="A236" s="32" t="s">
        <v>481</v>
      </c>
      <c r="B236" s="32" t="s">
        <v>707</v>
      </c>
      <c r="C236" s="32"/>
      <c r="D236" s="32"/>
      <c r="E236" s="33" t="s">
        <v>708</v>
      </c>
      <c r="F236" s="30">
        <f t="shared" ref="F236:V236" si="395">F237</f>
        <v>3200</v>
      </c>
      <c r="G236" s="30">
        <f t="shared" si="395"/>
        <v>0</v>
      </c>
      <c r="H236" s="30">
        <f t="shared" si="395"/>
        <v>3200</v>
      </c>
      <c r="I236" s="30">
        <f t="shared" si="395"/>
        <v>0</v>
      </c>
      <c r="J236" s="30">
        <f t="shared" si="395"/>
        <v>0</v>
      </c>
      <c r="K236" s="30">
        <f t="shared" si="395"/>
        <v>0</v>
      </c>
      <c r="L236" s="30">
        <f t="shared" si="395"/>
        <v>3200</v>
      </c>
      <c r="M236" s="30">
        <f t="shared" si="395"/>
        <v>3200</v>
      </c>
      <c r="N236" s="30">
        <f t="shared" si="395"/>
        <v>0</v>
      </c>
      <c r="O236" s="30">
        <f t="shared" si="395"/>
        <v>3200</v>
      </c>
      <c r="P236" s="30">
        <f t="shared" si="395"/>
        <v>0</v>
      </c>
      <c r="Q236" s="30">
        <f t="shared" si="395"/>
        <v>3200</v>
      </c>
      <c r="R236" s="30">
        <f t="shared" si="395"/>
        <v>3200</v>
      </c>
      <c r="S236" s="30">
        <f t="shared" si="395"/>
        <v>0</v>
      </c>
      <c r="T236" s="30">
        <f t="shared" si="395"/>
        <v>3200</v>
      </c>
      <c r="U236" s="30">
        <f t="shared" si="395"/>
        <v>0</v>
      </c>
      <c r="V236" s="30">
        <f t="shared" si="395"/>
        <v>3200</v>
      </c>
      <c r="X236" s="183"/>
    </row>
    <row r="237" spans="1:24" ht="31.5" hidden="1" outlineLevel="7" x14ac:dyDescent="0.2">
      <c r="A237" s="32" t="s">
        <v>481</v>
      </c>
      <c r="B237" s="32" t="s">
        <v>707</v>
      </c>
      <c r="C237" s="32" t="s">
        <v>49</v>
      </c>
      <c r="D237" s="32"/>
      <c r="E237" s="33" t="s">
        <v>50</v>
      </c>
      <c r="F237" s="30">
        <f t="shared" ref="F237:R237" si="396">F238+F242</f>
        <v>3200</v>
      </c>
      <c r="G237" s="30">
        <f t="shared" ref="G237:J237" si="397">G238+G242</f>
        <v>0</v>
      </c>
      <c r="H237" s="30">
        <f t="shared" si="397"/>
        <v>3200</v>
      </c>
      <c r="I237" s="30">
        <f t="shared" si="397"/>
        <v>0</v>
      </c>
      <c r="J237" s="30">
        <f t="shared" si="397"/>
        <v>0</v>
      </c>
      <c r="K237" s="30">
        <f t="shared" ref="K237:L237" si="398">K238+K242</f>
        <v>0</v>
      </c>
      <c r="L237" s="30">
        <f t="shared" si="398"/>
        <v>3200</v>
      </c>
      <c r="M237" s="30">
        <f t="shared" si="396"/>
        <v>3200</v>
      </c>
      <c r="N237" s="30">
        <f t="shared" si="396"/>
        <v>0</v>
      </c>
      <c r="O237" s="30">
        <f t="shared" si="396"/>
        <v>3200</v>
      </c>
      <c r="P237" s="30">
        <f t="shared" si="396"/>
        <v>0</v>
      </c>
      <c r="Q237" s="30">
        <f t="shared" si="396"/>
        <v>3200</v>
      </c>
      <c r="R237" s="30">
        <f t="shared" si="396"/>
        <v>3200</v>
      </c>
      <c r="S237" s="30">
        <f t="shared" ref="S237:V237" si="399">S238+S242</f>
        <v>0</v>
      </c>
      <c r="T237" s="30">
        <f t="shared" si="399"/>
        <v>3200</v>
      </c>
      <c r="U237" s="30">
        <f t="shared" si="399"/>
        <v>0</v>
      </c>
      <c r="V237" s="30">
        <f t="shared" si="399"/>
        <v>3200</v>
      </c>
      <c r="X237" s="183"/>
    </row>
    <row r="238" spans="1:24" ht="31.5" hidden="1" outlineLevel="7" x14ac:dyDescent="0.2">
      <c r="A238" s="32" t="s">
        <v>481</v>
      </c>
      <c r="B238" s="32" t="s">
        <v>707</v>
      </c>
      <c r="C238" s="32" t="s">
        <v>92</v>
      </c>
      <c r="D238" s="32"/>
      <c r="E238" s="33" t="s">
        <v>93</v>
      </c>
      <c r="F238" s="30">
        <f t="shared" ref="F238:V240" si="400">F239</f>
        <v>2600</v>
      </c>
      <c r="G238" s="30">
        <f t="shared" si="400"/>
        <v>0</v>
      </c>
      <c r="H238" s="30">
        <f t="shared" si="400"/>
        <v>2600</v>
      </c>
      <c r="I238" s="30">
        <f t="shared" si="400"/>
        <v>0</v>
      </c>
      <c r="J238" s="30">
        <f t="shared" si="400"/>
        <v>0</v>
      </c>
      <c r="K238" s="30">
        <f t="shared" si="400"/>
        <v>0</v>
      </c>
      <c r="L238" s="30">
        <f t="shared" si="400"/>
        <v>2600</v>
      </c>
      <c r="M238" s="30">
        <f t="shared" si="400"/>
        <v>2600</v>
      </c>
      <c r="N238" s="30">
        <f t="shared" si="400"/>
        <v>0</v>
      </c>
      <c r="O238" s="30">
        <f t="shared" si="400"/>
        <v>2600</v>
      </c>
      <c r="P238" s="30">
        <f t="shared" si="400"/>
        <v>0</v>
      </c>
      <c r="Q238" s="30">
        <f t="shared" si="400"/>
        <v>2600</v>
      </c>
      <c r="R238" s="30">
        <f t="shared" si="400"/>
        <v>2600</v>
      </c>
      <c r="S238" s="30">
        <f t="shared" si="400"/>
        <v>0</v>
      </c>
      <c r="T238" s="30">
        <f t="shared" si="400"/>
        <v>2600</v>
      </c>
      <c r="U238" s="30">
        <f t="shared" si="400"/>
        <v>0</v>
      </c>
      <c r="V238" s="30">
        <f t="shared" si="400"/>
        <v>2600</v>
      </c>
      <c r="X238" s="183"/>
    </row>
    <row r="239" spans="1:24" ht="15.75" hidden="1" outlineLevel="7" x14ac:dyDescent="0.2">
      <c r="A239" s="32" t="s">
        <v>481</v>
      </c>
      <c r="B239" s="32" t="s">
        <v>707</v>
      </c>
      <c r="C239" s="32" t="s">
        <v>103</v>
      </c>
      <c r="D239" s="32"/>
      <c r="E239" s="33" t="s">
        <v>709</v>
      </c>
      <c r="F239" s="30">
        <f t="shared" si="400"/>
        <v>2600</v>
      </c>
      <c r="G239" s="30">
        <f t="shared" si="400"/>
        <v>0</v>
      </c>
      <c r="H239" s="30">
        <f t="shared" si="400"/>
        <v>2600</v>
      </c>
      <c r="I239" s="30">
        <f t="shared" si="400"/>
        <v>0</v>
      </c>
      <c r="J239" s="30">
        <f t="shared" si="400"/>
        <v>0</v>
      </c>
      <c r="K239" s="30">
        <f t="shared" si="400"/>
        <v>0</v>
      </c>
      <c r="L239" s="30">
        <f t="shared" si="400"/>
        <v>2600</v>
      </c>
      <c r="M239" s="30">
        <f t="shared" si="400"/>
        <v>2600</v>
      </c>
      <c r="N239" s="30">
        <f t="shared" si="400"/>
        <v>0</v>
      </c>
      <c r="O239" s="30">
        <f t="shared" si="400"/>
        <v>2600</v>
      </c>
      <c r="P239" s="30">
        <f t="shared" si="400"/>
        <v>0</v>
      </c>
      <c r="Q239" s="30">
        <f t="shared" si="400"/>
        <v>2600</v>
      </c>
      <c r="R239" s="30">
        <f t="shared" si="400"/>
        <v>2600</v>
      </c>
      <c r="S239" s="30">
        <f t="shared" si="400"/>
        <v>0</v>
      </c>
      <c r="T239" s="30">
        <f t="shared" si="400"/>
        <v>2600</v>
      </c>
      <c r="U239" s="30">
        <f t="shared" si="400"/>
        <v>0</v>
      </c>
      <c r="V239" s="30">
        <f t="shared" si="400"/>
        <v>2600</v>
      </c>
      <c r="X239" s="183"/>
    </row>
    <row r="240" spans="1:24" ht="15.75" hidden="1" outlineLevel="7" x14ac:dyDescent="0.2">
      <c r="A240" s="32" t="s">
        <v>481</v>
      </c>
      <c r="B240" s="32" t="s">
        <v>707</v>
      </c>
      <c r="C240" s="32" t="s">
        <v>136</v>
      </c>
      <c r="D240" s="32"/>
      <c r="E240" s="33" t="s">
        <v>137</v>
      </c>
      <c r="F240" s="30">
        <f t="shared" si="400"/>
        <v>2600</v>
      </c>
      <c r="G240" s="30">
        <f t="shared" si="400"/>
        <v>0</v>
      </c>
      <c r="H240" s="30">
        <f t="shared" si="400"/>
        <v>2600</v>
      </c>
      <c r="I240" s="30">
        <f t="shared" si="400"/>
        <v>0</v>
      </c>
      <c r="J240" s="30">
        <f t="shared" si="400"/>
        <v>0</v>
      </c>
      <c r="K240" s="30">
        <f t="shared" si="400"/>
        <v>0</v>
      </c>
      <c r="L240" s="30">
        <f t="shared" si="400"/>
        <v>2600</v>
      </c>
      <c r="M240" s="30">
        <f t="shared" si="400"/>
        <v>2600</v>
      </c>
      <c r="N240" s="30">
        <f t="shared" si="400"/>
        <v>0</v>
      </c>
      <c r="O240" s="30">
        <f t="shared" si="400"/>
        <v>2600</v>
      </c>
      <c r="P240" s="30">
        <f t="shared" si="400"/>
        <v>0</v>
      </c>
      <c r="Q240" s="30">
        <f t="shared" si="400"/>
        <v>2600</v>
      </c>
      <c r="R240" s="30">
        <f t="shared" si="400"/>
        <v>2600</v>
      </c>
      <c r="S240" s="30">
        <f t="shared" si="400"/>
        <v>0</v>
      </c>
      <c r="T240" s="30">
        <f t="shared" si="400"/>
        <v>2600</v>
      </c>
      <c r="U240" s="30">
        <f t="shared" si="400"/>
        <v>0</v>
      </c>
      <c r="V240" s="30">
        <f t="shared" si="400"/>
        <v>2600</v>
      </c>
      <c r="X240" s="183"/>
    </row>
    <row r="241" spans="1:24" ht="15.75" hidden="1" outlineLevel="7" x14ac:dyDescent="0.2">
      <c r="A241" s="34" t="s">
        <v>481</v>
      </c>
      <c r="B241" s="34" t="s">
        <v>707</v>
      </c>
      <c r="C241" s="34" t="s">
        <v>136</v>
      </c>
      <c r="D241" s="34" t="s">
        <v>7</v>
      </c>
      <c r="E241" s="35" t="s">
        <v>8</v>
      </c>
      <c r="F241" s="31">
        <v>2600</v>
      </c>
      <c r="G241" s="31"/>
      <c r="H241" s="31">
        <f>SUM(F241:G241)</f>
        <v>2600</v>
      </c>
      <c r="I241" s="31"/>
      <c r="J241" s="31"/>
      <c r="K241" s="31"/>
      <c r="L241" s="31">
        <f>SUM(H241:K241)</f>
        <v>2600</v>
      </c>
      <c r="M241" s="31">
        <v>2600</v>
      </c>
      <c r="N241" s="31"/>
      <c r="O241" s="31">
        <f>SUM(M241:N241)</f>
        <v>2600</v>
      </c>
      <c r="P241" s="31"/>
      <c r="Q241" s="31">
        <f>SUM(O241:P241)</f>
        <v>2600</v>
      </c>
      <c r="R241" s="31">
        <v>2600</v>
      </c>
      <c r="S241" s="31"/>
      <c r="T241" s="31">
        <f>SUM(R241:S241)</f>
        <v>2600</v>
      </c>
      <c r="U241" s="31"/>
      <c r="V241" s="31">
        <f>SUM(T241:U241)</f>
        <v>2600</v>
      </c>
      <c r="X241" s="183"/>
    </row>
    <row r="242" spans="1:24" ht="15.75" hidden="1" outlineLevel="7" x14ac:dyDescent="0.2">
      <c r="A242" s="32" t="s">
        <v>481</v>
      </c>
      <c r="B242" s="32" t="s">
        <v>707</v>
      </c>
      <c r="C242" s="32" t="s">
        <v>138</v>
      </c>
      <c r="D242" s="32"/>
      <c r="E242" s="33" t="s">
        <v>139</v>
      </c>
      <c r="F242" s="30">
        <f t="shared" ref="F242:V244" si="401">F243</f>
        <v>600</v>
      </c>
      <c r="G242" s="30">
        <f t="shared" si="401"/>
        <v>0</v>
      </c>
      <c r="H242" s="30">
        <f t="shared" si="401"/>
        <v>600</v>
      </c>
      <c r="I242" s="30">
        <f t="shared" si="401"/>
        <v>0</v>
      </c>
      <c r="J242" s="30">
        <f t="shared" si="401"/>
        <v>0</v>
      </c>
      <c r="K242" s="30">
        <f t="shared" si="401"/>
        <v>0</v>
      </c>
      <c r="L242" s="30">
        <f t="shared" si="401"/>
        <v>600</v>
      </c>
      <c r="M242" s="30">
        <f t="shared" si="401"/>
        <v>600</v>
      </c>
      <c r="N242" s="30">
        <f t="shared" si="401"/>
        <v>0</v>
      </c>
      <c r="O242" s="30">
        <f t="shared" si="401"/>
        <v>600</v>
      </c>
      <c r="P242" s="30">
        <f t="shared" si="401"/>
        <v>0</v>
      </c>
      <c r="Q242" s="30">
        <f t="shared" si="401"/>
        <v>600</v>
      </c>
      <c r="R242" s="30">
        <f t="shared" si="401"/>
        <v>600</v>
      </c>
      <c r="S242" s="30">
        <f t="shared" si="401"/>
        <v>0</v>
      </c>
      <c r="T242" s="30">
        <f t="shared" si="401"/>
        <v>600</v>
      </c>
      <c r="U242" s="30">
        <f t="shared" si="401"/>
        <v>0</v>
      </c>
      <c r="V242" s="30">
        <f t="shared" si="401"/>
        <v>600</v>
      </c>
      <c r="X242" s="183"/>
    </row>
    <row r="243" spans="1:24" ht="15.75" hidden="1" outlineLevel="7" x14ac:dyDescent="0.2">
      <c r="A243" s="32" t="s">
        <v>481</v>
      </c>
      <c r="B243" s="32" t="s">
        <v>707</v>
      </c>
      <c r="C243" s="32" t="s">
        <v>140</v>
      </c>
      <c r="D243" s="32"/>
      <c r="E243" s="33" t="s">
        <v>141</v>
      </c>
      <c r="F243" s="30">
        <f t="shared" si="401"/>
        <v>600</v>
      </c>
      <c r="G243" s="30">
        <f t="shared" si="401"/>
        <v>0</v>
      </c>
      <c r="H243" s="30">
        <f t="shared" si="401"/>
        <v>600</v>
      </c>
      <c r="I243" s="30">
        <f t="shared" si="401"/>
        <v>0</v>
      </c>
      <c r="J243" s="30">
        <f t="shared" si="401"/>
        <v>0</v>
      </c>
      <c r="K243" s="30">
        <f t="shared" si="401"/>
        <v>0</v>
      </c>
      <c r="L243" s="30">
        <f t="shared" si="401"/>
        <v>600</v>
      </c>
      <c r="M243" s="30">
        <f t="shared" si="401"/>
        <v>600</v>
      </c>
      <c r="N243" s="30">
        <f t="shared" si="401"/>
        <v>0</v>
      </c>
      <c r="O243" s="30">
        <f t="shared" si="401"/>
        <v>600</v>
      </c>
      <c r="P243" s="30">
        <f t="shared" si="401"/>
        <v>0</v>
      </c>
      <c r="Q243" s="30">
        <f t="shared" si="401"/>
        <v>600</v>
      </c>
      <c r="R243" s="30">
        <f t="shared" si="401"/>
        <v>600</v>
      </c>
      <c r="S243" s="30">
        <f t="shared" si="401"/>
        <v>0</v>
      </c>
      <c r="T243" s="30">
        <f t="shared" si="401"/>
        <v>600</v>
      </c>
      <c r="U243" s="30">
        <f t="shared" si="401"/>
        <v>0</v>
      </c>
      <c r="V243" s="30">
        <f t="shared" si="401"/>
        <v>600</v>
      </c>
      <c r="X243" s="183"/>
    </row>
    <row r="244" spans="1:24" ht="15.75" hidden="1" outlineLevel="7" x14ac:dyDescent="0.2">
      <c r="A244" s="32" t="s">
        <v>481</v>
      </c>
      <c r="B244" s="32" t="s">
        <v>707</v>
      </c>
      <c r="C244" s="32" t="s">
        <v>142</v>
      </c>
      <c r="D244" s="32"/>
      <c r="E244" s="33" t="s">
        <v>143</v>
      </c>
      <c r="F244" s="30">
        <f t="shared" si="401"/>
        <v>600</v>
      </c>
      <c r="G244" s="30">
        <f t="shared" si="401"/>
        <v>0</v>
      </c>
      <c r="H244" s="30">
        <f t="shared" si="401"/>
        <v>600</v>
      </c>
      <c r="I244" s="30">
        <f t="shared" si="401"/>
        <v>0</v>
      </c>
      <c r="J244" s="30">
        <f t="shared" si="401"/>
        <v>0</v>
      </c>
      <c r="K244" s="30">
        <f t="shared" si="401"/>
        <v>0</v>
      </c>
      <c r="L244" s="30">
        <f t="shared" si="401"/>
        <v>600</v>
      </c>
      <c r="M244" s="30">
        <f t="shared" si="401"/>
        <v>600</v>
      </c>
      <c r="N244" s="30">
        <f t="shared" si="401"/>
        <v>0</v>
      </c>
      <c r="O244" s="30">
        <f t="shared" si="401"/>
        <v>600</v>
      </c>
      <c r="P244" s="30">
        <f t="shared" si="401"/>
        <v>0</v>
      </c>
      <c r="Q244" s="30">
        <f t="shared" si="401"/>
        <v>600</v>
      </c>
      <c r="R244" s="30">
        <f t="shared" si="401"/>
        <v>600</v>
      </c>
      <c r="S244" s="30">
        <f t="shared" si="401"/>
        <v>0</v>
      </c>
      <c r="T244" s="30">
        <f t="shared" si="401"/>
        <v>600</v>
      </c>
      <c r="U244" s="30">
        <f t="shared" si="401"/>
        <v>0</v>
      </c>
      <c r="V244" s="30">
        <f t="shared" si="401"/>
        <v>600</v>
      </c>
      <c r="X244" s="183"/>
    </row>
    <row r="245" spans="1:24" ht="15.75" hidden="1" outlineLevel="7" x14ac:dyDescent="0.2">
      <c r="A245" s="34" t="s">
        <v>481</v>
      </c>
      <c r="B245" s="34" t="s">
        <v>707</v>
      </c>
      <c r="C245" s="34" t="s">
        <v>142</v>
      </c>
      <c r="D245" s="34" t="s">
        <v>7</v>
      </c>
      <c r="E245" s="35" t="s">
        <v>8</v>
      </c>
      <c r="F245" s="31">
        <v>600</v>
      </c>
      <c r="G245" s="31"/>
      <c r="H245" s="31">
        <f>SUM(F245:G245)</f>
        <v>600</v>
      </c>
      <c r="I245" s="31"/>
      <c r="J245" s="31"/>
      <c r="K245" s="31"/>
      <c r="L245" s="31">
        <f>SUM(H245:K245)</f>
        <v>600</v>
      </c>
      <c r="M245" s="31">
        <v>600</v>
      </c>
      <c r="N245" s="31"/>
      <c r="O245" s="31">
        <f>SUM(M245:N245)</f>
        <v>600</v>
      </c>
      <c r="P245" s="31"/>
      <c r="Q245" s="31">
        <f>SUM(O245:P245)</f>
        <v>600</v>
      </c>
      <c r="R245" s="31">
        <v>600</v>
      </c>
      <c r="S245" s="31"/>
      <c r="T245" s="31">
        <f>SUM(R245:S245)</f>
        <v>600</v>
      </c>
      <c r="U245" s="31"/>
      <c r="V245" s="31">
        <f>SUM(T245:U245)</f>
        <v>600</v>
      </c>
      <c r="X245" s="183"/>
    </row>
    <row r="246" spans="1:24" ht="15.75" outlineLevel="1" x14ac:dyDescent="0.2">
      <c r="A246" s="32" t="s">
        <v>481</v>
      </c>
      <c r="B246" s="32" t="s">
        <v>506</v>
      </c>
      <c r="C246" s="32"/>
      <c r="D246" s="32"/>
      <c r="E246" s="33" t="s">
        <v>507</v>
      </c>
      <c r="F246" s="30">
        <f t="shared" ref="F246:V249" si="402">F247</f>
        <v>7052.8</v>
      </c>
      <c r="G246" s="30">
        <f t="shared" si="402"/>
        <v>0</v>
      </c>
      <c r="H246" s="30">
        <f t="shared" si="402"/>
        <v>7052.8</v>
      </c>
      <c r="I246" s="30">
        <f t="shared" si="402"/>
        <v>0</v>
      </c>
      <c r="J246" s="30">
        <f t="shared" si="402"/>
        <v>8.3339999999999997E-2</v>
      </c>
      <c r="K246" s="30">
        <f t="shared" si="402"/>
        <v>0</v>
      </c>
      <c r="L246" s="30">
        <f t="shared" si="402"/>
        <v>7052.8833400000003</v>
      </c>
      <c r="M246" s="30">
        <f t="shared" ref="M246:M249" si="403">M247</f>
        <v>5052.8</v>
      </c>
      <c r="N246" s="30">
        <f t="shared" si="402"/>
        <v>0</v>
      </c>
      <c r="O246" s="30">
        <f t="shared" si="402"/>
        <v>5052.8</v>
      </c>
      <c r="P246" s="30">
        <f t="shared" si="402"/>
        <v>0</v>
      </c>
      <c r="Q246" s="30">
        <f t="shared" si="402"/>
        <v>5052.8</v>
      </c>
      <c r="R246" s="30">
        <f t="shared" ref="R246:R249" si="404">R247</f>
        <v>5052.8</v>
      </c>
      <c r="S246" s="30">
        <f t="shared" si="402"/>
        <v>0</v>
      </c>
      <c r="T246" s="30">
        <f t="shared" si="402"/>
        <v>5052.8</v>
      </c>
      <c r="U246" s="30">
        <f t="shared" si="402"/>
        <v>0</v>
      </c>
      <c r="V246" s="30">
        <f t="shared" si="402"/>
        <v>5052.8</v>
      </c>
      <c r="X246" s="183"/>
    </row>
    <row r="247" spans="1:24" ht="31.5" outlineLevel="2" x14ac:dyDescent="0.2">
      <c r="A247" s="32" t="s">
        <v>481</v>
      </c>
      <c r="B247" s="32" t="s">
        <v>506</v>
      </c>
      <c r="C247" s="32" t="s">
        <v>131</v>
      </c>
      <c r="D247" s="32"/>
      <c r="E247" s="33" t="s">
        <v>132</v>
      </c>
      <c r="F247" s="30">
        <f t="shared" si="402"/>
        <v>7052.8</v>
      </c>
      <c r="G247" s="30">
        <f t="shared" si="402"/>
        <v>0</v>
      </c>
      <c r="H247" s="30">
        <f t="shared" si="402"/>
        <v>7052.8</v>
      </c>
      <c r="I247" s="30">
        <f t="shared" si="402"/>
        <v>0</v>
      </c>
      <c r="J247" s="30">
        <f t="shared" si="402"/>
        <v>8.3339999999999997E-2</v>
      </c>
      <c r="K247" s="30">
        <f t="shared" si="402"/>
        <v>0</v>
      </c>
      <c r="L247" s="30">
        <f t="shared" si="402"/>
        <v>7052.8833400000003</v>
      </c>
      <c r="M247" s="30">
        <f t="shared" si="403"/>
        <v>5052.8</v>
      </c>
      <c r="N247" s="30">
        <f t="shared" si="402"/>
        <v>0</v>
      </c>
      <c r="O247" s="30">
        <f t="shared" si="402"/>
        <v>5052.8</v>
      </c>
      <c r="P247" s="30">
        <f t="shared" si="402"/>
        <v>0</v>
      </c>
      <c r="Q247" s="30">
        <f t="shared" si="402"/>
        <v>5052.8</v>
      </c>
      <c r="R247" s="30">
        <f t="shared" si="404"/>
        <v>5052.8</v>
      </c>
      <c r="S247" s="30">
        <f t="shared" si="402"/>
        <v>0</v>
      </c>
      <c r="T247" s="30">
        <f t="shared" si="402"/>
        <v>5052.8</v>
      </c>
      <c r="U247" s="30">
        <f t="shared" si="402"/>
        <v>0</v>
      </c>
      <c r="V247" s="30">
        <f t="shared" si="402"/>
        <v>5052.8</v>
      </c>
      <c r="X247" s="183"/>
    </row>
    <row r="248" spans="1:24" ht="31.5" outlineLevel="3" x14ac:dyDescent="0.2">
      <c r="A248" s="32" t="s">
        <v>481</v>
      </c>
      <c r="B248" s="32" t="s">
        <v>506</v>
      </c>
      <c r="C248" s="32" t="s">
        <v>144</v>
      </c>
      <c r="D248" s="32"/>
      <c r="E248" s="33" t="s">
        <v>145</v>
      </c>
      <c r="F248" s="30">
        <f t="shared" si="402"/>
        <v>7052.8</v>
      </c>
      <c r="G248" s="30">
        <f t="shared" si="402"/>
        <v>0</v>
      </c>
      <c r="H248" s="30">
        <f t="shared" si="402"/>
        <v>7052.8</v>
      </c>
      <c r="I248" s="30">
        <f t="shared" si="402"/>
        <v>0</v>
      </c>
      <c r="J248" s="30">
        <f t="shared" si="402"/>
        <v>8.3339999999999997E-2</v>
      </c>
      <c r="K248" s="30">
        <f t="shared" si="402"/>
        <v>0</v>
      </c>
      <c r="L248" s="30">
        <f t="shared" si="402"/>
        <v>7052.8833400000003</v>
      </c>
      <c r="M248" s="30">
        <f t="shared" si="403"/>
        <v>5052.8</v>
      </c>
      <c r="N248" s="30">
        <f t="shared" si="402"/>
        <v>0</v>
      </c>
      <c r="O248" s="30">
        <f t="shared" si="402"/>
        <v>5052.8</v>
      </c>
      <c r="P248" s="30">
        <f t="shared" si="402"/>
        <v>0</v>
      </c>
      <c r="Q248" s="30">
        <f t="shared" si="402"/>
        <v>5052.8</v>
      </c>
      <c r="R248" s="30">
        <f t="shared" si="404"/>
        <v>5052.8</v>
      </c>
      <c r="S248" s="30">
        <f t="shared" si="402"/>
        <v>0</v>
      </c>
      <c r="T248" s="30">
        <f t="shared" si="402"/>
        <v>5052.8</v>
      </c>
      <c r="U248" s="30">
        <f t="shared" si="402"/>
        <v>0</v>
      </c>
      <c r="V248" s="30">
        <f t="shared" si="402"/>
        <v>5052.8</v>
      </c>
      <c r="X248" s="183"/>
    </row>
    <row r="249" spans="1:24" ht="31.5" outlineLevel="4" x14ac:dyDescent="0.2">
      <c r="A249" s="32" t="s">
        <v>481</v>
      </c>
      <c r="B249" s="32" t="s">
        <v>506</v>
      </c>
      <c r="C249" s="32" t="s">
        <v>146</v>
      </c>
      <c r="D249" s="32"/>
      <c r="E249" s="33" t="s">
        <v>86</v>
      </c>
      <c r="F249" s="30">
        <f t="shared" si="402"/>
        <v>7052.8</v>
      </c>
      <c r="G249" s="30">
        <f t="shared" si="402"/>
        <v>0</v>
      </c>
      <c r="H249" s="30">
        <f t="shared" si="402"/>
        <v>7052.8</v>
      </c>
      <c r="I249" s="30">
        <f t="shared" si="402"/>
        <v>0</v>
      </c>
      <c r="J249" s="30">
        <f t="shared" si="402"/>
        <v>8.3339999999999997E-2</v>
      </c>
      <c r="K249" s="30">
        <f t="shared" si="402"/>
        <v>0</v>
      </c>
      <c r="L249" s="30">
        <f t="shared" si="402"/>
        <v>7052.8833400000003</v>
      </c>
      <c r="M249" s="30">
        <f t="shared" si="403"/>
        <v>5052.8</v>
      </c>
      <c r="N249" s="30">
        <f t="shared" si="402"/>
        <v>0</v>
      </c>
      <c r="O249" s="30">
        <f t="shared" si="402"/>
        <v>5052.8</v>
      </c>
      <c r="P249" s="30">
        <f t="shared" si="402"/>
        <v>0</v>
      </c>
      <c r="Q249" s="30">
        <f t="shared" si="402"/>
        <v>5052.8</v>
      </c>
      <c r="R249" s="30">
        <f t="shared" si="404"/>
        <v>5052.8</v>
      </c>
      <c r="S249" s="30">
        <f t="shared" si="402"/>
        <v>0</v>
      </c>
      <c r="T249" s="30">
        <f t="shared" si="402"/>
        <v>5052.8</v>
      </c>
      <c r="U249" s="30">
        <f t="shared" si="402"/>
        <v>0</v>
      </c>
      <c r="V249" s="30">
        <f t="shared" si="402"/>
        <v>5052.8</v>
      </c>
      <c r="X249" s="183"/>
    </row>
    <row r="250" spans="1:24" ht="31.5" outlineLevel="5" x14ac:dyDescent="0.2">
      <c r="A250" s="32" t="s">
        <v>481</v>
      </c>
      <c r="B250" s="32" t="s">
        <v>506</v>
      </c>
      <c r="C250" s="32" t="s">
        <v>147</v>
      </c>
      <c r="D250" s="32"/>
      <c r="E250" s="33" t="s">
        <v>148</v>
      </c>
      <c r="F250" s="30">
        <f>F251+F252</f>
        <v>7052.8</v>
      </c>
      <c r="G250" s="30">
        <f t="shared" ref="G250:J250" si="405">G251+G252</f>
        <v>0</v>
      </c>
      <c r="H250" s="30">
        <f t="shared" si="405"/>
        <v>7052.8</v>
      </c>
      <c r="I250" s="30">
        <f t="shared" si="405"/>
        <v>0</v>
      </c>
      <c r="J250" s="30">
        <f t="shared" si="405"/>
        <v>8.3339999999999997E-2</v>
      </c>
      <c r="K250" s="30">
        <f t="shared" ref="K250:L250" si="406">K251+K252</f>
        <v>0</v>
      </c>
      <c r="L250" s="30">
        <f t="shared" si="406"/>
        <v>7052.8833400000003</v>
      </c>
      <c r="M250" s="30">
        <f t="shared" ref="M250:R250" si="407">M251+M252</f>
        <v>5052.8</v>
      </c>
      <c r="N250" s="30">
        <f t="shared" ref="N250" si="408">N251+N252</f>
        <v>0</v>
      </c>
      <c r="O250" s="30">
        <f t="shared" ref="O250:Q250" si="409">O251+O252</f>
        <v>5052.8</v>
      </c>
      <c r="P250" s="30">
        <f t="shared" si="409"/>
        <v>0</v>
      </c>
      <c r="Q250" s="30">
        <f t="shared" si="409"/>
        <v>5052.8</v>
      </c>
      <c r="R250" s="30">
        <f t="shared" si="407"/>
        <v>5052.8</v>
      </c>
      <c r="S250" s="30">
        <f t="shared" ref="S250" si="410">S251+S252</f>
        <v>0</v>
      </c>
      <c r="T250" s="30">
        <f t="shared" ref="T250:V250" si="411">T251+T252</f>
        <v>5052.8</v>
      </c>
      <c r="U250" s="30">
        <f t="shared" si="411"/>
        <v>0</v>
      </c>
      <c r="V250" s="30">
        <f t="shared" si="411"/>
        <v>5052.8</v>
      </c>
      <c r="X250" s="183"/>
    </row>
    <row r="251" spans="1:24" ht="15.75" outlineLevel="7" x14ac:dyDescent="0.2">
      <c r="A251" s="34" t="s">
        <v>481</v>
      </c>
      <c r="B251" s="34" t="s">
        <v>506</v>
      </c>
      <c r="C251" s="34" t="s">
        <v>147</v>
      </c>
      <c r="D251" s="34" t="s">
        <v>7</v>
      </c>
      <c r="E251" s="35" t="s">
        <v>8</v>
      </c>
      <c r="F251" s="31">
        <v>6146.3</v>
      </c>
      <c r="G251" s="31"/>
      <c r="H251" s="31">
        <f>SUM(F251:G251)</f>
        <v>6146.3</v>
      </c>
      <c r="I251" s="31"/>
      <c r="J251" s="31">
        <f>0.02958+0.05376</f>
        <v>8.3339999999999997E-2</v>
      </c>
      <c r="K251" s="31"/>
      <c r="L251" s="31">
        <f>SUM(H251:K251)</f>
        <v>6146.3833400000003</v>
      </c>
      <c r="M251" s="31">
        <v>4146.3</v>
      </c>
      <c r="N251" s="31"/>
      <c r="O251" s="31">
        <f>SUM(M251:N251)</f>
        <v>4146.3</v>
      </c>
      <c r="P251" s="31"/>
      <c r="Q251" s="31">
        <f>SUM(O251:P251)</f>
        <v>4146.3</v>
      </c>
      <c r="R251" s="31">
        <v>4146.3</v>
      </c>
      <c r="S251" s="31"/>
      <c r="T251" s="31">
        <f>SUM(R251:S251)</f>
        <v>4146.3</v>
      </c>
      <c r="U251" s="31"/>
      <c r="V251" s="31">
        <f>SUM(T251:U251)</f>
        <v>4146.3</v>
      </c>
      <c r="X251" s="183"/>
    </row>
    <row r="252" spans="1:24" ht="15.75" hidden="1" outlineLevel="7" x14ac:dyDescent="0.2">
      <c r="A252" s="34" t="s">
        <v>481</v>
      </c>
      <c r="B252" s="34" t="s">
        <v>506</v>
      </c>
      <c r="C252" s="34" t="s">
        <v>147</v>
      </c>
      <c r="D252" s="34" t="s">
        <v>15</v>
      </c>
      <c r="E252" s="35" t="s">
        <v>16</v>
      </c>
      <c r="F252" s="31">
        <v>906.5</v>
      </c>
      <c r="G252" s="31"/>
      <c r="H252" s="31">
        <f>SUM(F252:G252)</f>
        <v>906.5</v>
      </c>
      <c r="I252" s="31"/>
      <c r="J252" s="31"/>
      <c r="K252" s="31"/>
      <c r="L252" s="31">
        <f>SUM(H252:K252)</f>
        <v>906.5</v>
      </c>
      <c r="M252" s="31">
        <v>906.5</v>
      </c>
      <c r="N252" s="31"/>
      <c r="O252" s="31">
        <f>SUM(M252:N252)</f>
        <v>906.5</v>
      </c>
      <c r="P252" s="31"/>
      <c r="Q252" s="31">
        <f>SUM(O252:P252)</f>
        <v>906.5</v>
      </c>
      <c r="R252" s="31">
        <v>906.5</v>
      </c>
      <c r="S252" s="31"/>
      <c r="T252" s="31">
        <f>SUM(R252:S252)</f>
        <v>906.5</v>
      </c>
      <c r="U252" s="31"/>
      <c r="V252" s="31">
        <f>SUM(T252:U252)</f>
        <v>906.5</v>
      </c>
      <c r="X252" s="183"/>
    </row>
    <row r="253" spans="1:24" ht="15.75" outlineLevel="1" x14ac:dyDescent="0.2">
      <c r="A253" s="32" t="s">
        <v>481</v>
      </c>
      <c r="B253" s="32" t="s">
        <v>508</v>
      </c>
      <c r="C253" s="32"/>
      <c r="D253" s="32"/>
      <c r="E253" s="33" t="s">
        <v>509</v>
      </c>
      <c r="F253" s="30" t="e">
        <f t="shared" ref="F253:H253" si="412">F254</f>
        <v>#REF!</v>
      </c>
      <c r="G253" s="30" t="e">
        <f t="shared" si="412"/>
        <v>#REF!</v>
      </c>
      <c r="H253" s="30">
        <f t="shared" si="412"/>
        <v>305158.761</v>
      </c>
      <c r="I253" s="30">
        <f>I254+I282</f>
        <v>26731.691250000003</v>
      </c>
      <c r="J253" s="30">
        <f t="shared" ref="J253:V253" si="413">J254+J282</f>
        <v>7504.2338199999995</v>
      </c>
      <c r="K253" s="30">
        <f t="shared" si="413"/>
        <v>26700.486120000001</v>
      </c>
      <c r="L253" s="30">
        <f>L254+L282</f>
        <v>366095.17219000007</v>
      </c>
      <c r="M253" s="30">
        <f t="shared" si="413"/>
        <v>374811.22899999999</v>
      </c>
      <c r="N253" s="30">
        <f t="shared" si="413"/>
        <v>0</v>
      </c>
      <c r="O253" s="30">
        <f t="shared" si="413"/>
        <v>374811.22899999999</v>
      </c>
      <c r="P253" s="30">
        <f t="shared" si="413"/>
        <v>479.8</v>
      </c>
      <c r="Q253" s="30">
        <f t="shared" si="413"/>
        <v>375291.02899999998</v>
      </c>
      <c r="R253" s="30">
        <f t="shared" si="413"/>
        <v>265225.8</v>
      </c>
      <c r="S253" s="30">
        <f t="shared" si="413"/>
        <v>0</v>
      </c>
      <c r="T253" s="30">
        <f t="shared" si="413"/>
        <v>265225.8</v>
      </c>
      <c r="U253" s="30">
        <f t="shared" si="413"/>
        <v>0</v>
      </c>
      <c r="V253" s="30">
        <f t="shared" si="413"/>
        <v>265225.8</v>
      </c>
      <c r="X253" s="183"/>
    </row>
    <row r="254" spans="1:24" ht="31.5" outlineLevel="2" x14ac:dyDescent="0.2">
      <c r="A254" s="32" t="s">
        <v>481</v>
      </c>
      <c r="B254" s="32" t="s">
        <v>508</v>
      </c>
      <c r="C254" s="32" t="s">
        <v>131</v>
      </c>
      <c r="D254" s="32"/>
      <c r="E254" s="33" t="s">
        <v>132</v>
      </c>
      <c r="F254" s="30" t="e">
        <f>F255+F278+#REF!</f>
        <v>#REF!</v>
      </c>
      <c r="G254" s="30" t="e">
        <f>G255+G278+#REF!</f>
        <v>#REF!</v>
      </c>
      <c r="H254" s="30">
        <f>H255+H278</f>
        <v>305158.761</v>
      </c>
      <c r="I254" s="30">
        <f t="shared" ref="I254:V254" si="414">I255+I278</f>
        <v>26731.691250000003</v>
      </c>
      <c r="J254" s="30">
        <f t="shared" si="414"/>
        <v>7504.2338199999995</v>
      </c>
      <c r="K254" s="30">
        <f t="shared" si="414"/>
        <v>26162.835860000003</v>
      </c>
      <c r="L254" s="30">
        <f>L255+L278</f>
        <v>365557.52193000005</v>
      </c>
      <c r="M254" s="30">
        <f t="shared" si="414"/>
        <v>374811.22899999999</v>
      </c>
      <c r="N254" s="30">
        <f t="shared" si="414"/>
        <v>0</v>
      </c>
      <c r="O254" s="30">
        <f t="shared" si="414"/>
        <v>374811.22899999999</v>
      </c>
      <c r="P254" s="30">
        <f t="shared" si="414"/>
        <v>479.8</v>
      </c>
      <c r="Q254" s="30">
        <f t="shared" si="414"/>
        <v>375291.02899999998</v>
      </c>
      <c r="R254" s="30">
        <f t="shared" si="414"/>
        <v>265225.8</v>
      </c>
      <c r="S254" s="30">
        <f t="shared" si="414"/>
        <v>0</v>
      </c>
      <c r="T254" s="30">
        <f t="shared" si="414"/>
        <v>265225.8</v>
      </c>
      <c r="U254" s="30">
        <f t="shared" si="414"/>
        <v>0</v>
      </c>
      <c r="V254" s="30">
        <f t="shared" si="414"/>
        <v>265225.8</v>
      </c>
      <c r="X254" s="183"/>
    </row>
    <row r="255" spans="1:24" ht="15.75" outlineLevel="3" x14ac:dyDescent="0.2">
      <c r="A255" s="32" t="s">
        <v>481</v>
      </c>
      <c r="B255" s="32" t="s">
        <v>508</v>
      </c>
      <c r="C255" s="32" t="s">
        <v>149</v>
      </c>
      <c r="D255" s="32"/>
      <c r="E255" s="33" t="s">
        <v>150</v>
      </c>
      <c r="F255" s="30">
        <f>F256+F263+F273</f>
        <v>213824.7</v>
      </c>
      <c r="G255" s="30">
        <f t="shared" ref="G255:J255" si="415">G256+G263+G273</f>
        <v>0</v>
      </c>
      <c r="H255" s="30">
        <f t="shared" si="415"/>
        <v>214129.7</v>
      </c>
      <c r="I255" s="30">
        <f t="shared" si="415"/>
        <v>26731.691250000003</v>
      </c>
      <c r="J255" s="30">
        <f t="shared" si="415"/>
        <v>7504.2338199999995</v>
      </c>
      <c r="K255" s="30">
        <f t="shared" ref="K255:L255" si="416">K256+K263+K273</f>
        <v>26291.835860000003</v>
      </c>
      <c r="L255" s="30">
        <f t="shared" si="416"/>
        <v>274657.46093000006</v>
      </c>
      <c r="M255" s="30">
        <f>M256+M263+M273</f>
        <v>306457.929</v>
      </c>
      <c r="N255" s="30">
        <f t="shared" ref="N255" si="417">N256+N263+N273</f>
        <v>0</v>
      </c>
      <c r="O255" s="30">
        <f t="shared" ref="O255:Q255" si="418">O256+O263+O273</f>
        <v>306457.929</v>
      </c>
      <c r="P255" s="30">
        <f t="shared" si="418"/>
        <v>479.8</v>
      </c>
      <c r="Q255" s="30">
        <f t="shared" si="418"/>
        <v>306937.72899999999</v>
      </c>
      <c r="R255" s="30">
        <f>R256+R263+R273</f>
        <v>196872.5</v>
      </c>
      <c r="S255" s="30">
        <f t="shared" ref="S255" si="419">S256+S263+S273</f>
        <v>0</v>
      </c>
      <c r="T255" s="30">
        <f t="shared" ref="T255:V255" si="420">T256+T263+T273</f>
        <v>196872.5</v>
      </c>
      <c r="U255" s="30">
        <f t="shared" si="420"/>
        <v>0</v>
      </c>
      <c r="V255" s="30">
        <f t="shared" si="420"/>
        <v>196872.5</v>
      </c>
      <c r="X255" s="183"/>
    </row>
    <row r="256" spans="1:24" ht="31.5" outlineLevel="4" collapsed="1" x14ac:dyDescent="0.2">
      <c r="A256" s="32" t="s">
        <v>481</v>
      </c>
      <c r="B256" s="32" t="s">
        <v>508</v>
      </c>
      <c r="C256" s="32" t="s">
        <v>151</v>
      </c>
      <c r="D256" s="32"/>
      <c r="E256" s="33" t="s">
        <v>152</v>
      </c>
      <c r="F256" s="30">
        <f t="shared" ref="F256:V257" si="421">F257</f>
        <v>122811.8</v>
      </c>
      <c r="G256" s="30">
        <f t="shared" si="421"/>
        <v>0</v>
      </c>
      <c r="H256" s="30">
        <f>H257+H259+H261</f>
        <v>122811.8</v>
      </c>
      <c r="I256" s="30">
        <f t="shared" ref="I256:V256" si="422">I257+I259+I261</f>
        <v>26731.691250000003</v>
      </c>
      <c r="J256" s="30">
        <f t="shared" si="422"/>
        <v>0</v>
      </c>
      <c r="K256" s="30">
        <f>K257+K259+K261</f>
        <v>8910.5637500000012</v>
      </c>
      <c r="L256" s="30">
        <f t="shared" si="422"/>
        <v>158454.05500000002</v>
      </c>
      <c r="M256" s="30">
        <f t="shared" si="422"/>
        <v>123116.8</v>
      </c>
      <c r="N256" s="30">
        <f t="shared" si="422"/>
        <v>0</v>
      </c>
      <c r="O256" s="30">
        <f t="shared" si="422"/>
        <v>123116.8</v>
      </c>
      <c r="P256" s="30">
        <f t="shared" si="422"/>
        <v>0</v>
      </c>
      <c r="Q256" s="30">
        <f t="shared" si="422"/>
        <v>123116.8</v>
      </c>
      <c r="R256" s="30">
        <f t="shared" si="422"/>
        <v>123116.8</v>
      </c>
      <c r="S256" s="30">
        <f t="shared" si="422"/>
        <v>0</v>
      </c>
      <c r="T256" s="30">
        <f t="shared" si="422"/>
        <v>123116.8</v>
      </c>
      <c r="U256" s="30">
        <f t="shared" si="422"/>
        <v>0</v>
      </c>
      <c r="V256" s="30">
        <f t="shared" si="422"/>
        <v>123116.8</v>
      </c>
      <c r="X256" s="183"/>
    </row>
    <row r="257" spans="1:24" ht="15.75" hidden="1" outlineLevel="5" x14ac:dyDescent="0.2">
      <c r="A257" s="32" t="s">
        <v>481</v>
      </c>
      <c r="B257" s="32" t="s">
        <v>508</v>
      </c>
      <c r="C257" s="32" t="s">
        <v>153</v>
      </c>
      <c r="D257" s="32"/>
      <c r="E257" s="33" t="s">
        <v>154</v>
      </c>
      <c r="F257" s="30">
        <f t="shared" si="421"/>
        <v>122811.8</v>
      </c>
      <c r="G257" s="30">
        <f t="shared" si="421"/>
        <v>0</v>
      </c>
      <c r="H257" s="30">
        <f t="shared" si="421"/>
        <v>122811.8</v>
      </c>
      <c r="I257" s="30">
        <f t="shared" si="421"/>
        <v>0</v>
      </c>
      <c r="J257" s="30">
        <f t="shared" si="421"/>
        <v>0</v>
      </c>
      <c r="K257" s="30">
        <f t="shared" si="421"/>
        <v>0</v>
      </c>
      <c r="L257" s="30">
        <f t="shared" si="421"/>
        <v>122811.8</v>
      </c>
      <c r="M257" s="30">
        <f t="shared" ref="M257" si="423">M258</f>
        <v>123116.8</v>
      </c>
      <c r="N257" s="30">
        <f t="shared" si="421"/>
        <v>0</v>
      </c>
      <c r="O257" s="30">
        <f t="shared" si="421"/>
        <v>123116.8</v>
      </c>
      <c r="P257" s="30">
        <f t="shared" si="421"/>
        <v>0</v>
      </c>
      <c r="Q257" s="30">
        <f t="shared" si="421"/>
        <v>123116.8</v>
      </c>
      <c r="R257" s="30">
        <f t="shared" ref="R257" si="424">R258</f>
        <v>123116.8</v>
      </c>
      <c r="S257" s="30">
        <f t="shared" si="421"/>
        <v>0</v>
      </c>
      <c r="T257" s="30">
        <f t="shared" si="421"/>
        <v>123116.8</v>
      </c>
      <c r="U257" s="30">
        <f t="shared" si="421"/>
        <v>0</v>
      </c>
      <c r="V257" s="30">
        <f t="shared" si="421"/>
        <v>123116.8</v>
      </c>
      <c r="X257" s="183"/>
    </row>
    <row r="258" spans="1:24" ht="31.5" hidden="1" outlineLevel="7" x14ac:dyDescent="0.2">
      <c r="A258" s="34" t="s">
        <v>481</v>
      </c>
      <c r="B258" s="34" t="s">
        <v>508</v>
      </c>
      <c r="C258" s="34" t="s">
        <v>153</v>
      </c>
      <c r="D258" s="34" t="s">
        <v>65</v>
      </c>
      <c r="E258" s="35" t="s">
        <v>66</v>
      </c>
      <c r="F258" s="31">
        <f>123116.8-305</f>
        <v>122811.8</v>
      </c>
      <c r="G258" s="31"/>
      <c r="H258" s="31">
        <f>SUM(F258:G258)</f>
        <v>122811.8</v>
      </c>
      <c r="I258" s="31"/>
      <c r="J258" s="31"/>
      <c r="K258" s="31"/>
      <c r="L258" s="31">
        <f>SUM(H258:K258)</f>
        <v>122811.8</v>
      </c>
      <c r="M258" s="31">
        <v>123116.8</v>
      </c>
      <c r="N258" s="31"/>
      <c r="O258" s="31">
        <f>SUM(M258:N258)</f>
        <v>123116.8</v>
      </c>
      <c r="P258" s="31"/>
      <c r="Q258" s="31">
        <f>SUM(O258:P258)</f>
        <v>123116.8</v>
      </c>
      <c r="R258" s="31">
        <v>123116.8</v>
      </c>
      <c r="S258" s="31"/>
      <c r="T258" s="31">
        <f>SUM(R258:S258)</f>
        <v>123116.8</v>
      </c>
      <c r="U258" s="31"/>
      <c r="V258" s="31">
        <f>SUM(T258:U258)</f>
        <v>123116.8</v>
      </c>
      <c r="X258" s="183"/>
    </row>
    <row r="259" spans="1:24" ht="31.5" outlineLevel="2" x14ac:dyDescent="0.25">
      <c r="A259" s="32" t="s">
        <v>481</v>
      </c>
      <c r="B259" s="32" t="s">
        <v>508</v>
      </c>
      <c r="C259" s="112" t="s">
        <v>799</v>
      </c>
      <c r="D259" s="114"/>
      <c r="E259" s="115" t="s">
        <v>619</v>
      </c>
      <c r="F259" s="30"/>
      <c r="G259" s="30"/>
      <c r="H259" s="30"/>
      <c r="I259" s="30">
        <f t="shared" ref="I259:L259" si="425">I260</f>
        <v>0</v>
      </c>
      <c r="J259" s="30">
        <f t="shared" si="425"/>
        <v>0</v>
      </c>
      <c r="K259" s="30">
        <f t="shared" si="425"/>
        <v>8910.5637500000012</v>
      </c>
      <c r="L259" s="30">
        <f t="shared" si="425"/>
        <v>8910.5637500000012</v>
      </c>
      <c r="M259" s="30"/>
      <c r="N259" s="30"/>
      <c r="O259" s="30"/>
      <c r="P259" s="30"/>
      <c r="Q259" s="30"/>
      <c r="R259" s="30"/>
      <c r="S259" s="30"/>
      <c r="T259" s="30"/>
      <c r="U259" s="30"/>
      <c r="V259" s="30"/>
      <c r="X259" s="183"/>
    </row>
    <row r="260" spans="1:24" ht="31.5" outlineLevel="2" x14ac:dyDescent="0.25">
      <c r="A260" s="34" t="s">
        <v>481</v>
      </c>
      <c r="B260" s="34" t="s">
        <v>508</v>
      </c>
      <c r="C260" s="114" t="s">
        <v>799</v>
      </c>
      <c r="D260" s="114" t="s">
        <v>65</v>
      </c>
      <c r="E260" s="116" t="s">
        <v>66</v>
      </c>
      <c r="F260" s="30"/>
      <c r="G260" s="30"/>
      <c r="H260" s="30"/>
      <c r="I260" s="51"/>
      <c r="J260" s="51"/>
      <c r="K260" s="51">
        <f>4181.8495+4728.71425</f>
        <v>8910.5637500000012</v>
      </c>
      <c r="L260" s="51">
        <f>SUM(H260:K260)</f>
        <v>8910.5637500000012</v>
      </c>
      <c r="M260" s="30"/>
      <c r="N260" s="30"/>
      <c r="O260" s="30"/>
      <c r="P260" s="30"/>
      <c r="Q260" s="30"/>
      <c r="R260" s="30"/>
      <c r="S260" s="30"/>
      <c r="T260" s="30"/>
      <c r="U260" s="30"/>
      <c r="V260" s="30"/>
      <c r="X260" s="183"/>
    </row>
    <row r="261" spans="1:24" ht="31.5" outlineLevel="2" x14ac:dyDescent="0.25">
      <c r="A261" s="32" t="s">
        <v>481</v>
      </c>
      <c r="B261" s="32" t="s">
        <v>508</v>
      </c>
      <c r="C261" s="112" t="s">
        <v>799</v>
      </c>
      <c r="D261" s="114"/>
      <c r="E261" s="115" t="s">
        <v>761</v>
      </c>
      <c r="F261" s="30"/>
      <c r="G261" s="30"/>
      <c r="H261" s="30"/>
      <c r="I261" s="30">
        <f t="shared" ref="I261:L261" si="426">I262</f>
        <v>26731.691250000003</v>
      </c>
      <c r="J261" s="30">
        <f t="shared" si="426"/>
        <v>0</v>
      </c>
      <c r="K261" s="30">
        <f t="shared" si="426"/>
        <v>0</v>
      </c>
      <c r="L261" s="30">
        <f t="shared" si="426"/>
        <v>26731.691250000003</v>
      </c>
      <c r="M261" s="30"/>
      <c r="N261" s="30"/>
      <c r="O261" s="30"/>
      <c r="P261" s="30"/>
      <c r="Q261" s="30"/>
      <c r="R261" s="30"/>
      <c r="S261" s="30"/>
      <c r="T261" s="30"/>
      <c r="U261" s="30"/>
      <c r="V261" s="30"/>
      <c r="X261" s="183"/>
    </row>
    <row r="262" spans="1:24" ht="31.5" outlineLevel="2" x14ac:dyDescent="0.25">
      <c r="A262" s="34" t="s">
        <v>481</v>
      </c>
      <c r="B262" s="34" t="s">
        <v>508</v>
      </c>
      <c r="C262" s="114" t="s">
        <v>799</v>
      </c>
      <c r="D262" s="114" t="s">
        <v>65</v>
      </c>
      <c r="E262" s="116" t="s">
        <v>66</v>
      </c>
      <c r="F262" s="30"/>
      <c r="G262" s="30"/>
      <c r="H262" s="30"/>
      <c r="I262" s="51">
        <f>12545.5485+14186.14275</f>
        <v>26731.691250000003</v>
      </c>
      <c r="J262" s="51"/>
      <c r="K262" s="51"/>
      <c r="L262" s="51">
        <f>SUM(H262:K262)</f>
        <v>26731.691250000003</v>
      </c>
      <c r="M262" s="30"/>
      <c r="N262" s="30"/>
      <c r="O262" s="30"/>
      <c r="P262" s="30"/>
      <c r="Q262" s="30"/>
      <c r="R262" s="30"/>
      <c r="S262" s="30"/>
      <c r="T262" s="30"/>
      <c r="U262" s="30"/>
      <c r="V262" s="30"/>
      <c r="X262" s="183"/>
    </row>
    <row r="263" spans="1:24" ht="31.5" outlineLevel="4" x14ac:dyDescent="0.2">
      <c r="A263" s="32" t="s">
        <v>481</v>
      </c>
      <c r="B263" s="32" t="s">
        <v>508</v>
      </c>
      <c r="C263" s="32" t="s">
        <v>155</v>
      </c>
      <c r="D263" s="32"/>
      <c r="E263" s="33" t="s">
        <v>510</v>
      </c>
      <c r="F263" s="30">
        <f>F267+F270</f>
        <v>91012.9</v>
      </c>
      <c r="G263" s="30">
        <f t="shared" ref="G263" si="427">G267+G270</f>
        <v>0</v>
      </c>
      <c r="H263" s="30">
        <f>H267+H270+H264</f>
        <v>91317.9</v>
      </c>
      <c r="I263" s="30">
        <f t="shared" ref="I263:V263" si="428">I267+I270+I264</f>
        <v>0</v>
      </c>
      <c r="J263" s="30">
        <f t="shared" si="428"/>
        <v>7504.2338199999995</v>
      </c>
      <c r="K263" s="30">
        <f>K267+K270+K264</f>
        <v>17381.272110000002</v>
      </c>
      <c r="L263" s="30">
        <f t="shared" si="428"/>
        <v>116203.40593000001</v>
      </c>
      <c r="M263" s="30">
        <f t="shared" si="428"/>
        <v>168834</v>
      </c>
      <c r="N263" s="30">
        <f t="shared" si="428"/>
        <v>0</v>
      </c>
      <c r="O263" s="30">
        <f t="shared" si="428"/>
        <v>168834</v>
      </c>
      <c r="P263" s="30">
        <f t="shared" si="428"/>
        <v>479.8</v>
      </c>
      <c r="Q263" s="30">
        <f t="shared" si="428"/>
        <v>169313.8</v>
      </c>
      <c r="R263" s="30">
        <f t="shared" si="428"/>
        <v>73755.7</v>
      </c>
      <c r="S263" s="30">
        <f t="shared" si="428"/>
        <v>0</v>
      </c>
      <c r="T263" s="30">
        <f t="shared" si="428"/>
        <v>73755.7</v>
      </c>
      <c r="U263" s="30">
        <f t="shared" si="428"/>
        <v>0</v>
      </c>
      <c r="V263" s="30">
        <f t="shared" si="428"/>
        <v>73755.7</v>
      </c>
      <c r="X263" s="183"/>
    </row>
    <row r="264" spans="1:24" ht="31.5" outlineLevel="2" x14ac:dyDescent="0.2">
      <c r="A264" s="32" t="s">
        <v>481</v>
      </c>
      <c r="B264" s="32" t="s">
        <v>508</v>
      </c>
      <c r="C264" s="32" t="s">
        <v>725</v>
      </c>
      <c r="D264" s="32"/>
      <c r="E264" s="33" t="s">
        <v>726</v>
      </c>
      <c r="F264" s="30">
        <f>F266</f>
        <v>305</v>
      </c>
      <c r="G264" s="30">
        <f t="shared" ref="G264" si="429">G266</f>
        <v>0</v>
      </c>
      <c r="H264" s="30">
        <f>H266+H265</f>
        <v>305</v>
      </c>
      <c r="I264" s="30">
        <f t="shared" ref="I264:V264" si="430">I266+I265</f>
        <v>0</v>
      </c>
      <c r="J264" s="30">
        <f t="shared" si="430"/>
        <v>6779.4205199999997</v>
      </c>
      <c r="K264" s="30">
        <f t="shared" si="430"/>
        <v>15536.864740000001</v>
      </c>
      <c r="L264" s="30">
        <f t="shared" si="430"/>
        <v>22621.285259999997</v>
      </c>
      <c r="M264" s="30">
        <f t="shared" si="430"/>
        <v>0</v>
      </c>
      <c r="N264" s="30">
        <f t="shared" si="430"/>
        <v>0</v>
      </c>
      <c r="O264" s="30">
        <f t="shared" si="430"/>
        <v>0</v>
      </c>
      <c r="P264" s="30">
        <f t="shared" si="430"/>
        <v>0</v>
      </c>
      <c r="Q264" s="30">
        <f t="shared" si="430"/>
        <v>0</v>
      </c>
      <c r="R264" s="30">
        <f t="shared" si="430"/>
        <v>0</v>
      </c>
      <c r="S264" s="30">
        <f t="shared" si="430"/>
        <v>0</v>
      </c>
      <c r="T264" s="30">
        <f t="shared" si="430"/>
        <v>0</v>
      </c>
      <c r="U264" s="30">
        <f t="shared" si="430"/>
        <v>0</v>
      </c>
      <c r="V264" s="30">
        <f t="shared" si="430"/>
        <v>0</v>
      </c>
      <c r="X264" s="183"/>
    </row>
    <row r="265" spans="1:24" ht="15.75" outlineLevel="2" x14ac:dyDescent="0.2">
      <c r="A265" s="34" t="s">
        <v>481</v>
      </c>
      <c r="B265" s="34" t="s">
        <v>508</v>
      </c>
      <c r="C265" s="34" t="s">
        <v>725</v>
      </c>
      <c r="D265" s="26" t="s">
        <v>109</v>
      </c>
      <c r="E265" s="27" t="s">
        <v>110</v>
      </c>
      <c r="F265" s="30"/>
      <c r="G265" s="30"/>
      <c r="H265" s="30"/>
      <c r="I265" s="30"/>
      <c r="J265" s="31">
        <v>4241.6560499999996</v>
      </c>
      <c r="K265" s="30"/>
      <c r="L265" s="31">
        <f>SUM(H265:K265)</f>
        <v>4241.6560499999996</v>
      </c>
      <c r="M265" s="30"/>
      <c r="N265" s="30"/>
      <c r="O265" s="30"/>
      <c r="P265" s="30"/>
      <c r="Q265" s="30"/>
      <c r="R265" s="30"/>
      <c r="S265" s="30"/>
      <c r="T265" s="30"/>
      <c r="U265" s="30"/>
      <c r="V265" s="30"/>
      <c r="X265" s="183"/>
    </row>
    <row r="266" spans="1:24" ht="31.5" outlineLevel="2" x14ac:dyDescent="0.2">
      <c r="A266" s="34" t="s">
        <v>481</v>
      </c>
      <c r="B266" s="34" t="s">
        <v>508</v>
      </c>
      <c r="C266" s="34" t="s">
        <v>725</v>
      </c>
      <c r="D266" s="34" t="s">
        <v>65</v>
      </c>
      <c r="E266" s="35" t="s">
        <v>66</v>
      </c>
      <c r="F266" s="31">
        <v>305</v>
      </c>
      <c r="G266" s="31"/>
      <c r="H266" s="31">
        <f>SUM(F266:G266)</f>
        <v>305</v>
      </c>
      <c r="I266" s="31"/>
      <c r="J266" s="31">
        <v>2537.7644700000001</v>
      </c>
      <c r="K266" s="31">
        <v>15536.864740000001</v>
      </c>
      <c r="L266" s="31">
        <f>SUM(H266:K266)</f>
        <v>18379.629209999999</v>
      </c>
      <c r="M266" s="31"/>
      <c r="N266" s="31"/>
      <c r="O266" s="31">
        <f>SUM(M266:N266)</f>
        <v>0</v>
      </c>
      <c r="P266" s="31"/>
      <c r="Q266" s="31">
        <f>SUM(O266:P266)</f>
        <v>0</v>
      </c>
      <c r="R266" s="31"/>
      <c r="S266" s="31"/>
      <c r="T266" s="31">
        <f>SUM(R266:S266)</f>
        <v>0</v>
      </c>
      <c r="U266" s="31"/>
      <c r="V266" s="31">
        <f>SUM(T266:U266)</f>
        <v>0</v>
      </c>
      <c r="X266" s="183"/>
    </row>
    <row r="267" spans="1:24" ht="47.25" outlineLevel="5" x14ac:dyDescent="0.2">
      <c r="A267" s="32" t="s">
        <v>481</v>
      </c>
      <c r="B267" s="32" t="s">
        <v>508</v>
      </c>
      <c r="C267" s="32" t="s">
        <v>156</v>
      </c>
      <c r="D267" s="32"/>
      <c r="E267" s="33" t="s">
        <v>414</v>
      </c>
      <c r="F267" s="30">
        <f>F269+F268</f>
        <v>23286.9</v>
      </c>
      <c r="G267" s="30">
        <f t="shared" ref="G267:J267" si="431">G269+G268</f>
        <v>0</v>
      </c>
      <c r="H267" s="30">
        <f t="shared" si="431"/>
        <v>23286.9</v>
      </c>
      <c r="I267" s="30">
        <f t="shared" si="431"/>
        <v>0</v>
      </c>
      <c r="J267" s="30">
        <f t="shared" si="431"/>
        <v>724.81330000000003</v>
      </c>
      <c r="K267" s="30">
        <f t="shared" ref="K267:L267" si="432">K269+K268</f>
        <v>1844.4073699999999</v>
      </c>
      <c r="L267" s="30">
        <f t="shared" si="432"/>
        <v>25856.12067</v>
      </c>
      <c r="M267" s="30">
        <f t="shared" ref="M267:R267" si="433">M269+M268</f>
        <v>102391.8</v>
      </c>
      <c r="N267" s="30">
        <f t="shared" ref="N267" si="434">N269+N268</f>
        <v>0</v>
      </c>
      <c r="O267" s="30">
        <f t="shared" ref="O267:Q267" si="435">O269+O268</f>
        <v>102391.8</v>
      </c>
      <c r="P267" s="30">
        <f t="shared" si="435"/>
        <v>479.8</v>
      </c>
      <c r="Q267" s="30">
        <f t="shared" si="435"/>
        <v>102871.6</v>
      </c>
      <c r="R267" s="30">
        <f t="shared" si="433"/>
        <v>7313.5</v>
      </c>
      <c r="S267" s="30">
        <f t="shared" ref="S267" si="436">S269+S268</f>
        <v>0</v>
      </c>
      <c r="T267" s="30">
        <f t="shared" ref="T267:V267" si="437">T269+T268</f>
        <v>7313.5</v>
      </c>
      <c r="U267" s="30">
        <f t="shared" si="437"/>
        <v>0</v>
      </c>
      <c r="V267" s="30">
        <f t="shared" si="437"/>
        <v>7313.5</v>
      </c>
      <c r="X267" s="183"/>
    </row>
    <row r="268" spans="1:24" ht="24.75" customHeight="1" outlineLevel="5" x14ac:dyDescent="0.2">
      <c r="A268" s="34" t="s">
        <v>481</v>
      </c>
      <c r="B268" s="34" t="s">
        <v>508</v>
      </c>
      <c r="C268" s="34" t="s">
        <v>156</v>
      </c>
      <c r="D268" s="26" t="s">
        <v>109</v>
      </c>
      <c r="E268" s="27" t="s">
        <v>110</v>
      </c>
      <c r="F268" s="31">
        <v>20211.900000000001</v>
      </c>
      <c r="G268" s="31"/>
      <c r="H268" s="31">
        <f>SUM(F268:G268)</f>
        <v>20211.900000000001</v>
      </c>
      <c r="I268" s="31"/>
      <c r="J268" s="31">
        <f>600</f>
        <v>600</v>
      </c>
      <c r="K268" s="51">
        <v>-3.7089999999999998E-2</v>
      </c>
      <c r="L268" s="31">
        <f>SUM(H268:K268)</f>
        <v>20811.86291</v>
      </c>
      <c r="M268" s="31">
        <v>95078.3</v>
      </c>
      <c r="N268" s="31"/>
      <c r="O268" s="31">
        <f>SUM(M268:N268)</f>
        <v>95078.3</v>
      </c>
      <c r="P268" s="31">
        <v>479.8</v>
      </c>
      <c r="Q268" s="31">
        <f>SUM(O268:P268)</f>
        <v>95558.1</v>
      </c>
      <c r="R268" s="31"/>
      <c r="S268" s="31"/>
      <c r="T268" s="31">
        <f>SUM(R268:S268)</f>
        <v>0</v>
      </c>
      <c r="U268" s="31"/>
      <c r="V268" s="31">
        <f>SUM(T268:U268)</f>
        <v>0</v>
      </c>
      <c r="X268" s="183"/>
    </row>
    <row r="269" spans="1:24" ht="31.5" outlineLevel="7" x14ac:dyDescent="0.2">
      <c r="A269" s="34" t="s">
        <v>481</v>
      </c>
      <c r="B269" s="34" t="s">
        <v>508</v>
      </c>
      <c r="C269" s="34" t="s">
        <v>156</v>
      </c>
      <c r="D269" s="34" t="s">
        <v>65</v>
      </c>
      <c r="E269" s="35" t="s">
        <v>66</v>
      </c>
      <c r="F269" s="31">
        <v>3075</v>
      </c>
      <c r="G269" s="31"/>
      <c r="H269" s="31">
        <f>SUM(F269:G269)</f>
        <v>3075</v>
      </c>
      <c r="I269" s="31"/>
      <c r="J269" s="31">
        <f>124.8133</f>
        <v>124.8133</v>
      </c>
      <c r="K269" s="31">
        <v>1844.4444599999999</v>
      </c>
      <c r="L269" s="31">
        <f>SUM(H269:K269)</f>
        <v>5044.2577599999995</v>
      </c>
      <c r="M269" s="31">
        <v>7313.5</v>
      </c>
      <c r="N269" s="31"/>
      <c r="O269" s="31">
        <f>SUM(M269:N269)</f>
        <v>7313.5</v>
      </c>
      <c r="P269" s="31"/>
      <c r="Q269" s="31">
        <f>SUM(O269:P269)</f>
        <v>7313.5</v>
      </c>
      <c r="R269" s="31">
        <v>7313.5</v>
      </c>
      <c r="S269" s="31"/>
      <c r="T269" s="31">
        <f>SUM(R269:S269)</f>
        <v>7313.5</v>
      </c>
      <c r="U269" s="31"/>
      <c r="V269" s="31">
        <f>SUM(T269:U269)</f>
        <v>7313.5</v>
      </c>
      <c r="X269" s="183"/>
    </row>
    <row r="270" spans="1:24" ht="47.25" hidden="1" outlineLevel="5" x14ac:dyDescent="0.2">
      <c r="A270" s="32" t="s">
        <v>481</v>
      </c>
      <c r="B270" s="32" t="s">
        <v>508</v>
      </c>
      <c r="C270" s="32" t="s">
        <v>156</v>
      </c>
      <c r="D270" s="32"/>
      <c r="E270" s="33" t="s">
        <v>417</v>
      </c>
      <c r="F270" s="30">
        <f>F272+F271</f>
        <v>67726</v>
      </c>
      <c r="G270" s="30">
        <f t="shared" ref="G270:J270" si="438">G272+G271</f>
        <v>0</v>
      </c>
      <c r="H270" s="30">
        <f t="shared" si="438"/>
        <v>67726</v>
      </c>
      <c r="I270" s="30">
        <f t="shared" si="438"/>
        <v>0</v>
      </c>
      <c r="J270" s="30">
        <f t="shared" si="438"/>
        <v>0</v>
      </c>
      <c r="K270" s="30">
        <f t="shared" ref="K270:L270" si="439">K272+K271</f>
        <v>0</v>
      </c>
      <c r="L270" s="30">
        <f t="shared" si="439"/>
        <v>67726</v>
      </c>
      <c r="M270" s="30">
        <f>M272+M271</f>
        <v>66442.2</v>
      </c>
      <c r="N270" s="30">
        <f t="shared" ref="N270" si="440">N272+N271</f>
        <v>0</v>
      </c>
      <c r="O270" s="30">
        <f t="shared" ref="O270:Q270" si="441">O272+O271</f>
        <v>66442.2</v>
      </c>
      <c r="P270" s="30">
        <f t="shared" si="441"/>
        <v>0</v>
      </c>
      <c r="Q270" s="30">
        <f t="shared" si="441"/>
        <v>66442.2</v>
      </c>
      <c r="R270" s="30">
        <f>R272+R271</f>
        <v>66442.2</v>
      </c>
      <c r="S270" s="30">
        <f t="shared" ref="S270" si="442">S272+S271</f>
        <v>0</v>
      </c>
      <c r="T270" s="30">
        <f t="shared" ref="T270:V270" si="443">T272+T271</f>
        <v>66442.2</v>
      </c>
      <c r="U270" s="30">
        <f t="shared" si="443"/>
        <v>0</v>
      </c>
      <c r="V270" s="30">
        <f t="shared" si="443"/>
        <v>66442.2</v>
      </c>
      <c r="X270" s="183"/>
    </row>
    <row r="271" spans="1:24" ht="15.75" hidden="1" outlineLevel="5" x14ac:dyDescent="0.2">
      <c r="A271" s="34" t="s">
        <v>481</v>
      </c>
      <c r="B271" s="34" t="s">
        <v>508</v>
      </c>
      <c r="C271" s="34" t="s">
        <v>156</v>
      </c>
      <c r="D271" s="34" t="s">
        <v>109</v>
      </c>
      <c r="E271" s="35" t="s">
        <v>110</v>
      </c>
      <c r="F271" s="31">
        <v>40058.800000000003</v>
      </c>
      <c r="G271" s="31"/>
      <c r="H271" s="31">
        <f>SUM(F271:G271)</f>
        <v>40058.800000000003</v>
      </c>
      <c r="I271" s="31"/>
      <c r="J271" s="31"/>
      <c r="K271" s="31"/>
      <c r="L271" s="31">
        <f>SUM(H271:K271)</f>
        <v>40058.800000000003</v>
      </c>
      <c r="M271" s="31">
        <v>31152.5</v>
      </c>
      <c r="N271" s="31"/>
      <c r="O271" s="31">
        <f>SUM(M271:N271)</f>
        <v>31152.5</v>
      </c>
      <c r="P271" s="31"/>
      <c r="Q271" s="31">
        <f>SUM(O271:P271)</f>
        <v>31152.5</v>
      </c>
      <c r="R271" s="31"/>
      <c r="S271" s="31"/>
      <c r="T271" s="31">
        <f>SUM(R271:S271)</f>
        <v>0</v>
      </c>
      <c r="U271" s="31"/>
      <c r="V271" s="31">
        <f>SUM(T271:U271)</f>
        <v>0</v>
      </c>
      <c r="X271" s="183"/>
    </row>
    <row r="272" spans="1:24" ht="31.5" hidden="1" outlineLevel="7" x14ac:dyDescent="0.2">
      <c r="A272" s="34" t="s">
        <v>481</v>
      </c>
      <c r="B272" s="34" t="s">
        <v>508</v>
      </c>
      <c r="C272" s="34" t="s">
        <v>156</v>
      </c>
      <c r="D272" s="34" t="s">
        <v>65</v>
      </c>
      <c r="E272" s="35" t="s">
        <v>66</v>
      </c>
      <c r="F272" s="31">
        <v>27667.200000000001</v>
      </c>
      <c r="G272" s="31"/>
      <c r="H272" s="31">
        <f>SUM(F272:G272)</f>
        <v>27667.200000000001</v>
      </c>
      <c r="I272" s="31"/>
      <c r="J272" s="31"/>
      <c r="K272" s="31"/>
      <c r="L272" s="31">
        <f>SUM(H272:K272)</f>
        <v>27667.200000000001</v>
      </c>
      <c r="M272" s="31">
        <v>35289.699999999997</v>
      </c>
      <c r="N272" s="31"/>
      <c r="O272" s="31">
        <f>SUM(M272:N272)</f>
        <v>35289.699999999997</v>
      </c>
      <c r="P272" s="31"/>
      <c r="Q272" s="31">
        <f>SUM(O272:P272)</f>
        <v>35289.699999999997</v>
      </c>
      <c r="R272" s="31">
        <v>66442.2</v>
      </c>
      <c r="S272" s="31"/>
      <c r="T272" s="31">
        <f>SUM(R272:S272)</f>
        <v>66442.2</v>
      </c>
      <c r="U272" s="31"/>
      <c r="V272" s="31">
        <f>SUM(T272:U272)</f>
        <v>66442.2</v>
      </c>
      <c r="X272" s="183"/>
    </row>
    <row r="273" spans="1:24" ht="31.5" hidden="1" outlineLevel="7" x14ac:dyDescent="0.2">
      <c r="A273" s="32" t="s">
        <v>481</v>
      </c>
      <c r="B273" s="32" t="s">
        <v>508</v>
      </c>
      <c r="C273" s="32" t="s">
        <v>667</v>
      </c>
      <c r="D273" s="34"/>
      <c r="E273" s="33" t="s">
        <v>670</v>
      </c>
      <c r="F273" s="30"/>
      <c r="G273" s="30"/>
      <c r="H273" s="30"/>
      <c r="I273" s="30"/>
      <c r="J273" s="30"/>
      <c r="K273" s="30"/>
      <c r="L273" s="30"/>
      <c r="M273" s="30">
        <f t="shared" ref="M273:O273" si="444">M274+M276</f>
        <v>14507.129000000001</v>
      </c>
      <c r="N273" s="30">
        <f t="shared" si="444"/>
        <v>0</v>
      </c>
      <c r="O273" s="30">
        <f t="shared" si="444"/>
        <v>14507.129000000001</v>
      </c>
      <c r="P273" s="30">
        <f t="shared" ref="P273:Q273" si="445">P274+P276</f>
        <v>0</v>
      </c>
      <c r="Q273" s="30">
        <f t="shared" si="445"/>
        <v>14507.129000000001</v>
      </c>
      <c r="R273" s="30"/>
      <c r="S273" s="30">
        <f t="shared" ref="S273:V273" si="446">S274+S276</f>
        <v>0</v>
      </c>
      <c r="T273" s="30">
        <f t="shared" si="446"/>
        <v>0</v>
      </c>
      <c r="U273" s="30">
        <f t="shared" si="446"/>
        <v>0</v>
      </c>
      <c r="V273" s="30">
        <f t="shared" si="446"/>
        <v>0</v>
      </c>
      <c r="X273" s="183"/>
    </row>
    <row r="274" spans="1:24" ht="31.5" hidden="1" outlineLevel="5" x14ac:dyDescent="0.2">
      <c r="A274" s="32" t="s">
        <v>481</v>
      </c>
      <c r="B274" s="32" t="s">
        <v>508</v>
      </c>
      <c r="C274" s="32" t="s">
        <v>669</v>
      </c>
      <c r="D274" s="32"/>
      <c r="E274" s="33" t="s">
        <v>668</v>
      </c>
      <c r="F274" s="30"/>
      <c r="G274" s="30"/>
      <c r="H274" s="30"/>
      <c r="I274" s="30"/>
      <c r="J274" s="30"/>
      <c r="K274" s="30"/>
      <c r="L274" s="30"/>
      <c r="M274" s="30">
        <f t="shared" ref="M274:V274" si="447">M275</f>
        <v>1450.7129</v>
      </c>
      <c r="N274" s="30">
        <f t="shared" si="447"/>
        <v>0</v>
      </c>
      <c r="O274" s="30">
        <f t="shared" si="447"/>
        <v>1450.7129</v>
      </c>
      <c r="P274" s="30">
        <f t="shared" si="447"/>
        <v>0</v>
      </c>
      <c r="Q274" s="30">
        <f t="shared" si="447"/>
        <v>1450.7129</v>
      </c>
      <c r="R274" s="30"/>
      <c r="S274" s="30">
        <f t="shared" si="447"/>
        <v>0</v>
      </c>
      <c r="T274" s="30">
        <f t="shared" si="447"/>
        <v>0</v>
      </c>
      <c r="U274" s="30">
        <f t="shared" si="447"/>
        <v>0</v>
      </c>
      <c r="V274" s="30">
        <f t="shared" si="447"/>
        <v>0</v>
      </c>
      <c r="X274" s="183"/>
    </row>
    <row r="275" spans="1:24" ht="31.5" hidden="1" outlineLevel="7" x14ac:dyDescent="0.2">
      <c r="A275" s="34" t="s">
        <v>481</v>
      </c>
      <c r="B275" s="34" t="s">
        <v>508</v>
      </c>
      <c r="C275" s="34" t="s">
        <v>669</v>
      </c>
      <c r="D275" s="34" t="s">
        <v>65</v>
      </c>
      <c r="E275" s="35" t="s">
        <v>66</v>
      </c>
      <c r="F275" s="31"/>
      <c r="G275" s="31"/>
      <c r="H275" s="31"/>
      <c r="I275" s="31"/>
      <c r="J275" s="31"/>
      <c r="K275" s="31"/>
      <c r="L275" s="31"/>
      <c r="M275" s="31">
        <v>1450.7129</v>
      </c>
      <c r="N275" s="31"/>
      <c r="O275" s="31">
        <f>SUM(M275:N275)</f>
        <v>1450.7129</v>
      </c>
      <c r="P275" s="31"/>
      <c r="Q275" s="31">
        <f t="shared" ref="Q275" si="448">SUM(O275:P275)</f>
        <v>1450.7129</v>
      </c>
      <c r="R275" s="31"/>
      <c r="S275" s="31"/>
      <c r="T275" s="31">
        <f>SUM(R275:S275)</f>
        <v>0</v>
      </c>
      <c r="U275" s="31"/>
      <c r="V275" s="31">
        <f t="shared" ref="V275" si="449">SUM(T275:U275)</f>
        <v>0</v>
      </c>
      <c r="X275" s="183"/>
    </row>
    <row r="276" spans="1:24" ht="31.5" hidden="1" outlineLevel="5" x14ac:dyDescent="0.2">
      <c r="A276" s="32" t="s">
        <v>481</v>
      </c>
      <c r="B276" s="32" t="s">
        <v>508</v>
      </c>
      <c r="C276" s="32" t="s">
        <v>669</v>
      </c>
      <c r="D276" s="32"/>
      <c r="E276" s="33" t="s">
        <v>680</v>
      </c>
      <c r="F276" s="30"/>
      <c r="G276" s="30"/>
      <c r="H276" s="30"/>
      <c r="I276" s="30"/>
      <c r="J276" s="30"/>
      <c r="K276" s="30"/>
      <c r="L276" s="30"/>
      <c r="M276" s="30">
        <f t="shared" ref="M276:V276" si="450">M277</f>
        <v>13056.4161</v>
      </c>
      <c r="N276" s="30">
        <f t="shared" si="450"/>
        <v>0</v>
      </c>
      <c r="O276" s="30">
        <f t="shared" si="450"/>
        <v>13056.4161</v>
      </c>
      <c r="P276" s="30">
        <f t="shared" si="450"/>
        <v>0</v>
      </c>
      <c r="Q276" s="30">
        <f t="shared" si="450"/>
        <v>13056.4161</v>
      </c>
      <c r="R276" s="30"/>
      <c r="S276" s="30">
        <f t="shared" si="450"/>
        <v>0</v>
      </c>
      <c r="T276" s="30">
        <f t="shared" si="450"/>
        <v>0</v>
      </c>
      <c r="U276" s="30">
        <f t="shared" si="450"/>
        <v>0</v>
      </c>
      <c r="V276" s="30">
        <f t="shared" si="450"/>
        <v>0</v>
      </c>
      <c r="X276" s="183"/>
    </row>
    <row r="277" spans="1:24" ht="31.5" hidden="1" outlineLevel="7" x14ac:dyDescent="0.2">
      <c r="A277" s="34" t="s">
        <v>481</v>
      </c>
      <c r="B277" s="34" t="s">
        <v>508</v>
      </c>
      <c r="C277" s="34" t="s">
        <v>669</v>
      </c>
      <c r="D277" s="34" t="s">
        <v>65</v>
      </c>
      <c r="E277" s="35" t="s">
        <v>66</v>
      </c>
      <c r="F277" s="30"/>
      <c r="G277" s="30"/>
      <c r="H277" s="30"/>
      <c r="I277" s="30"/>
      <c r="J277" s="30"/>
      <c r="K277" s="30"/>
      <c r="L277" s="30"/>
      <c r="M277" s="31">
        <v>13056.4161</v>
      </c>
      <c r="N277" s="31"/>
      <c r="O277" s="31">
        <f>SUM(M277:N277)</f>
        <v>13056.4161</v>
      </c>
      <c r="P277" s="31"/>
      <c r="Q277" s="31">
        <f t="shared" ref="Q277" si="451">SUM(O277:P277)</f>
        <v>13056.4161</v>
      </c>
      <c r="R277" s="30"/>
      <c r="S277" s="31"/>
      <c r="T277" s="31">
        <f>SUM(R277:S277)</f>
        <v>0</v>
      </c>
      <c r="U277" s="31"/>
      <c r="V277" s="31">
        <f t="shared" ref="V277" si="452">SUM(T277:U277)</f>
        <v>0</v>
      </c>
      <c r="X277" s="183"/>
    </row>
    <row r="278" spans="1:24" ht="31.5" outlineLevel="7" x14ac:dyDescent="0.2">
      <c r="A278" s="32" t="s">
        <v>481</v>
      </c>
      <c r="B278" s="32" t="s">
        <v>508</v>
      </c>
      <c r="C278" s="32" t="s">
        <v>144</v>
      </c>
      <c r="D278" s="32"/>
      <c r="E278" s="33" t="s">
        <v>145</v>
      </c>
      <c r="F278" s="30">
        <f t="shared" ref="F278:V280" si="453">F279</f>
        <v>68353.3</v>
      </c>
      <c r="G278" s="30">
        <f t="shared" si="453"/>
        <v>22675.760999999999</v>
      </c>
      <c r="H278" s="30">
        <f t="shared" si="453"/>
        <v>91029.061000000002</v>
      </c>
      <c r="I278" s="30">
        <f t="shared" si="453"/>
        <v>0</v>
      </c>
      <c r="J278" s="30">
        <f t="shared" si="453"/>
        <v>0</v>
      </c>
      <c r="K278" s="30">
        <f t="shared" si="453"/>
        <v>-129</v>
      </c>
      <c r="L278" s="30">
        <f t="shared" si="453"/>
        <v>90900.061000000002</v>
      </c>
      <c r="M278" s="30">
        <f t="shared" ref="M278:R280" si="454">M279</f>
        <v>68353.3</v>
      </c>
      <c r="N278" s="30">
        <f t="shared" si="453"/>
        <v>0</v>
      </c>
      <c r="O278" s="30">
        <f t="shared" si="453"/>
        <v>68353.3</v>
      </c>
      <c r="P278" s="30">
        <f t="shared" si="453"/>
        <v>0</v>
      </c>
      <c r="Q278" s="30">
        <f t="shared" si="453"/>
        <v>68353.3</v>
      </c>
      <c r="R278" s="30">
        <f t="shared" si="454"/>
        <v>68353.3</v>
      </c>
      <c r="S278" s="30">
        <f t="shared" si="453"/>
        <v>0</v>
      </c>
      <c r="T278" s="30">
        <f t="shared" si="453"/>
        <v>68353.3</v>
      </c>
      <c r="U278" s="30">
        <f t="shared" si="453"/>
        <v>0</v>
      </c>
      <c r="V278" s="30">
        <f t="shared" si="453"/>
        <v>68353.3</v>
      </c>
      <c r="X278" s="183"/>
    </row>
    <row r="279" spans="1:24" ht="31.5" outlineLevel="7" x14ac:dyDescent="0.2">
      <c r="A279" s="32" t="s">
        <v>481</v>
      </c>
      <c r="B279" s="34" t="s">
        <v>508</v>
      </c>
      <c r="C279" s="32" t="s">
        <v>212</v>
      </c>
      <c r="D279" s="32"/>
      <c r="E279" s="33" t="s">
        <v>35</v>
      </c>
      <c r="F279" s="30">
        <f t="shared" si="453"/>
        <v>68353.3</v>
      </c>
      <c r="G279" s="30">
        <f t="shared" si="453"/>
        <v>22675.760999999999</v>
      </c>
      <c r="H279" s="30">
        <f t="shared" si="453"/>
        <v>91029.061000000002</v>
      </c>
      <c r="I279" s="30">
        <f t="shared" si="453"/>
        <v>0</v>
      </c>
      <c r="J279" s="30">
        <f t="shared" si="453"/>
        <v>0</v>
      </c>
      <c r="K279" s="30">
        <f t="shared" si="453"/>
        <v>-129</v>
      </c>
      <c r="L279" s="30">
        <f t="shared" si="453"/>
        <v>90900.061000000002</v>
      </c>
      <c r="M279" s="30">
        <f t="shared" si="454"/>
        <v>68353.3</v>
      </c>
      <c r="N279" s="30">
        <f t="shared" si="453"/>
        <v>0</v>
      </c>
      <c r="O279" s="30">
        <f t="shared" si="453"/>
        <v>68353.3</v>
      </c>
      <c r="P279" s="30">
        <f t="shared" si="453"/>
        <v>0</v>
      </c>
      <c r="Q279" s="30">
        <f t="shared" si="453"/>
        <v>68353.3</v>
      </c>
      <c r="R279" s="30">
        <f t="shared" si="454"/>
        <v>68353.3</v>
      </c>
      <c r="S279" s="30">
        <f t="shared" si="453"/>
        <v>0</v>
      </c>
      <c r="T279" s="30">
        <f t="shared" si="453"/>
        <v>68353.3</v>
      </c>
      <c r="U279" s="30">
        <f t="shared" si="453"/>
        <v>0</v>
      </c>
      <c r="V279" s="30">
        <f t="shared" si="453"/>
        <v>68353.3</v>
      </c>
      <c r="X279" s="183"/>
    </row>
    <row r="280" spans="1:24" ht="31.5" outlineLevel="7" x14ac:dyDescent="0.2">
      <c r="A280" s="32" t="s">
        <v>481</v>
      </c>
      <c r="B280" s="32" t="s">
        <v>508</v>
      </c>
      <c r="C280" s="32" t="s">
        <v>213</v>
      </c>
      <c r="D280" s="32"/>
      <c r="E280" s="33" t="s">
        <v>214</v>
      </c>
      <c r="F280" s="30">
        <f t="shared" si="453"/>
        <v>68353.3</v>
      </c>
      <c r="G280" s="30">
        <f t="shared" si="453"/>
        <v>22675.760999999999</v>
      </c>
      <c r="H280" s="30">
        <f t="shared" si="453"/>
        <v>91029.061000000002</v>
      </c>
      <c r="I280" s="30">
        <f t="shared" si="453"/>
        <v>0</v>
      </c>
      <c r="J280" s="30">
        <f t="shared" si="453"/>
        <v>0</v>
      </c>
      <c r="K280" s="30">
        <f t="shared" si="453"/>
        <v>-129</v>
      </c>
      <c r="L280" s="30">
        <f t="shared" si="453"/>
        <v>90900.061000000002</v>
      </c>
      <c r="M280" s="30">
        <f t="shared" si="454"/>
        <v>68353.3</v>
      </c>
      <c r="N280" s="30">
        <f t="shared" si="453"/>
        <v>0</v>
      </c>
      <c r="O280" s="30">
        <f t="shared" si="453"/>
        <v>68353.3</v>
      </c>
      <c r="P280" s="30">
        <f t="shared" si="453"/>
        <v>0</v>
      </c>
      <c r="Q280" s="30">
        <f t="shared" si="453"/>
        <v>68353.3</v>
      </c>
      <c r="R280" s="30">
        <f t="shared" si="454"/>
        <v>68353.3</v>
      </c>
      <c r="S280" s="30">
        <f t="shared" si="453"/>
        <v>0</v>
      </c>
      <c r="T280" s="30">
        <f t="shared" si="453"/>
        <v>68353.3</v>
      </c>
      <c r="U280" s="30">
        <f t="shared" si="453"/>
        <v>0</v>
      </c>
      <c r="V280" s="30">
        <f t="shared" si="453"/>
        <v>68353.3</v>
      </c>
      <c r="X280" s="183"/>
    </row>
    <row r="281" spans="1:24" ht="31.5" outlineLevel="7" x14ac:dyDescent="0.2">
      <c r="A281" s="34" t="s">
        <v>481</v>
      </c>
      <c r="B281" s="34" t="s">
        <v>508</v>
      </c>
      <c r="C281" s="34" t="s">
        <v>213</v>
      </c>
      <c r="D281" s="34" t="s">
        <v>65</v>
      </c>
      <c r="E281" s="35" t="s">
        <v>66</v>
      </c>
      <c r="F281" s="31">
        <v>68353.3</v>
      </c>
      <c r="G281" s="31">
        <f>18653.53+4022.231</f>
        <v>22675.760999999999</v>
      </c>
      <c r="H281" s="31">
        <f>SUM(F281:G281)</f>
        <v>91029.061000000002</v>
      </c>
      <c r="I281" s="31"/>
      <c r="J281" s="31"/>
      <c r="K281" s="31">
        <v>-129</v>
      </c>
      <c r="L281" s="31">
        <f>SUM(H281:K281)</f>
        <v>90900.061000000002</v>
      </c>
      <c r="M281" s="31">
        <v>68353.3</v>
      </c>
      <c r="N281" s="31"/>
      <c r="O281" s="31">
        <f>SUM(M281:N281)</f>
        <v>68353.3</v>
      </c>
      <c r="P281" s="31"/>
      <c r="Q281" s="31">
        <f>SUM(O281:P281)</f>
        <v>68353.3</v>
      </c>
      <c r="R281" s="31">
        <v>68353.3</v>
      </c>
      <c r="S281" s="31"/>
      <c r="T281" s="31">
        <f>SUM(R281:S281)</f>
        <v>68353.3</v>
      </c>
      <c r="U281" s="31"/>
      <c r="V281" s="31">
        <f>SUM(T281:U281)</f>
        <v>68353.3</v>
      </c>
      <c r="X281" s="183"/>
    </row>
    <row r="282" spans="1:24" ht="31.5" outlineLevel="7" x14ac:dyDescent="0.2">
      <c r="A282" s="32" t="s">
        <v>481</v>
      </c>
      <c r="B282" s="32" t="s">
        <v>508</v>
      </c>
      <c r="C282" s="32" t="s">
        <v>57</v>
      </c>
      <c r="D282" s="32"/>
      <c r="E282" s="33" t="s">
        <v>58</v>
      </c>
      <c r="F282" s="31"/>
      <c r="G282" s="31"/>
      <c r="H282" s="31"/>
      <c r="I282" s="30">
        <f>I283</f>
        <v>0</v>
      </c>
      <c r="J282" s="30">
        <f t="shared" ref="J282:L283" si="455">J283</f>
        <v>0</v>
      </c>
      <c r="K282" s="30">
        <f t="shared" si="455"/>
        <v>537.65026</v>
      </c>
      <c r="L282" s="30">
        <f t="shared" si="455"/>
        <v>537.65026</v>
      </c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X282" s="183"/>
    </row>
    <row r="283" spans="1:24" ht="31.5" outlineLevel="7" x14ac:dyDescent="0.2">
      <c r="A283" s="32" t="s">
        <v>481</v>
      </c>
      <c r="B283" s="32" t="s">
        <v>508</v>
      </c>
      <c r="C283" s="32" t="s">
        <v>59</v>
      </c>
      <c r="D283" s="32"/>
      <c r="E283" s="33" t="s">
        <v>60</v>
      </c>
      <c r="F283" s="31"/>
      <c r="G283" s="31"/>
      <c r="H283" s="31"/>
      <c r="I283" s="30">
        <f>I284</f>
        <v>0</v>
      </c>
      <c r="J283" s="30">
        <f t="shared" si="455"/>
        <v>0</v>
      </c>
      <c r="K283" s="30">
        <f t="shared" si="455"/>
        <v>537.65026</v>
      </c>
      <c r="L283" s="30">
        <f t="shared" si="455"/>
        <v>537.65026</v>
      </c>
      <c r="M283" s="31"/>
      <c r="N283" s="31"/>
      <c r="O283" s="31"/>
      <c r="P283" s="31"/>
      <c r="Q283" s="31"/>
      <c r="R283" s="31"/>
      <c r="S283" s="31"/>
      <c r="T283" s="31"/>
      <c r="U283" s="31"/>
      <c r="V283" s="31"/>
      <c r="X283" s="183"/>
    </row>
    <row r="284" spans="1:24" ht="31.5" outlineLevel="7" x14ac:dyDescent="0.2">
      <c r="A284" s="32" t="s">
        <v>481</v>
      </c>
      <c r="B284" s="32" t="s">
        <v>508</v>
      </c>
      <c r="C284" s="32" t="s">
        <v>61</v>
      </c>
      <c r="D284" s="32"/>
      <c r="E284" s="33" t="s">
        <v>62</v>
      </c>
      <c r="F284" s="31"/>
      <c r="G284" s="31"/>
      <c r="H284" s="31"/>
      <c r="I284" s="30">
        <f>I285+I287+I289</f>
        <v>0</v>
      </c>
      <c r="J284" s="30">
        <f t="shared" ref="J284:L284" si="456">J285+J287+J289</f>
        <v>0</v>
      </c>
      <c r="K284" s="30">
        <f t="shared" si="456"/>
        <v>537.65026</v>
      </c>
      <c r="L284" s="30">
        <f t="shared" si="456"/>
        <v>537.65026</v>
      </c>
      <c r="M284" s="31"/>
      <c r="N284" s="31"/>
      <c r="O284" s="31"/>
      <c r="P284" s="31"/>
      <c r="Q284" s="31"/>
      <c r="R284" s="31"/>
      <c r="S284" s="31"/>
      <c r="T284" s="31"/>
      <c r="U284" s="31"/>
      <c r="V284" s="31"/>
      <c r="X284" s="183"/>
    </row>
    <row r="285" spans="1:24" ht="31.5" outlineLevel="7" x14ac:dyDescent="0.2">
      <c r="A285" s="32" t="s">
        <v>481</v>
      </c>
      <c r="B285" s="32" t="s">
        <v>508</v>
      </c>
      <c r="C285" s="32" t="s">
        <v>442</v>
      </c>
      <c r="D285" s="32"/>
      <c r="E285" s="54" t="s">
        <v>492</v>
      </c>
      <c r="F285" s="31"/>
      <c r="G285" s="31"/>
      <c r="H285" s="31"/>
      <c r="I285" s="30">
        <f t="shared" ref="I285:L285" si="457">I286</f>
        <v>0</v>
      </c>
      <c r="J285" s="30">
        <f t="shared" si="457"/>
        <v>0</v>
      </c>
      <c r="K285" s="30">
        <f t="shared" si="457"/>
        <v>268.82513</v>
      </c>
      <c r="L285" s="30">
        <f t="shared" si="457"/>
        <v>268.82513</v>
      </c>
      <c r="M285" s="31"/>
      <c r="N285" s="31"/>
      <c r="O285" s="31"/>
      <c r="P285" s="31"/>
      <c r="Q285" s="31"/>
      <c r="R285" s="31"/>
      <c r="S285" s="31"/>
      <c r="T285" s="31"/>
      <c r="U285" s="31"/>
      <c r="V285" s="31"/>
      <c r="X285" s="183"/>
    </row>
    <row r="286" spans="1:24" ht="31.5" outlineLevel="7" x14ac:dyDescent="0.2">
      <c r="A286" s="34" t="s">
        <v>481</v>
      </c>
      <c r="B286" s="34" t="s">
        <v>508</v>
      </c>
      <c r="C286" s="34" t="s">
        <v>442</v>
      </c>
      <c r="D286" s="34" t="s">
        <v>65</v>
      </c>
      <c r="E286" s="35" t="s">
        <v>66</v>
      </c>
      <c r="F286" s="31"/>
      <c r="G286" s="31"/>
      <c r="H286" s="31"/>
      <c r="I286" s="31"/>
      <c r="J286" s="31"/>
      <c r="K286" s="31">
        <v>268.82513</v>
      </c>
      <c r="L286" s="31">
        <f>SUM(H286:K286)</f>
        <v>268.82513</v>
      </c>
      <c r="M286" s="31"/>
      <c r="N286" s="31"/>
      <c r="O286" s="31"/>
      <c r="P286" s="31"/>
      <c r="Q286" s="31"/>
      <c r="R286" s="31"/>
      <c r="S286" s="31"/>
      <c r="T286" s="31"/>
      <c r="U286" s="31"/>
      <c r="V286" s="31"/>
      <c r="X286" s="183"/>
    </row>
    <row r="287" spans="1:24" ht="31.5" outlineLevel="7" x14ac:dyDescent="0.2">
      <c r="A287" s="32" t="s">
        <v>481</v>
      </c>
      <c r="B287" s="32" t="s">
        <v>508</v>
      </c>
      <c r="C287" s="32" t="s">
        <v>442</v>
      </c>
      <c r="D287" s="32"/>
      <c r="E287" s="54" t="s">
        <v>448</v>
      </c>
      <c r="F287" s="31"/>
      <c r="G287" s="31"/>
      <c r="H287" s="31"/>
      <c r="I287" s="30">
        <f t="shared" ref="I287:L287" si="458">I288</f>
        <v>0</v>
      </c>
      <c r="J287" s="30">
        <f t="shared" si="458"/>
        <v>0</v>
      </c>
      <c r="K287" s="30">
        <f t="shared" si="458"/>
        <v>268.82513</v>
      </c>
      <c r="L287" s="30">
        <f t="shared" si="458"/>
        <v>268.82513</v>
      </c>
      <c r="M287" s="31"/>
      <c r="N287" s="31"/>
      <c r="O287" s="31"/>
      <c r="P287" s="31"/>
      <c r="Q287" s="31"/>
      <c r="R287" s="31"/>
      <c r="S287" s="31"/>
      <c r="T287" s="31"/>
      <c r="U287" s="31"/>
      <c r="V287" s="31"/>
      <c r="X287" s="183"/>
    </row>
    <row r="288" spans="1:24" ht="31.5" outlineLevel="7" x14ac:dyDescent="0.2">
      <c r="A288" s="34" t="s">
        <v>481</v>
      </c>
      <c r="B288" s="34" t="s">
        <v>508</v>
      </c>
      <c r="C288" s="34" t="s">
        <v>442</v>
      </c>
      <c r="D288" s="34" t="s">
        <v>65</v>
      </c>
      <c r="E288" s="35" t="s">
        <v>66</v>
      </c>
      <c r="F288" s="31"/>
      <c r="G288" s="31"/>
      <c r="H288" s="31"/>
      <c r="I288" s="31"/>
      <c r="J288" s="31"/>
      <c r="K288" s="31">
        <v>268.82513</v>
      </c>
      <c r="L288" s="31">
        <f>SUM(H288:K288)</f>
        <v>268.82513</v>
      </c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X288" s="183"/>
    </row>
    <row r="289" spans="1:24" ht="31.5" hidden="1" outlineLevel="7" x14ac:dyDescent="0.2">
      <c r="A289" s="32" t="s">
        <v>481</v>
      </c>
      <c r="B289" s="32" t="s">
        <v>508</v>
      </c>
      <c r="C289" s="32" t="s">
        <v>442</v>
      </c>
      <c r="D289" s="32"/>
      <c r="E289" s="54" t="s">
        <v>800</v>
      </c>
      <c r="F289" s="31"/>
      <c r="G289" s="31"/>
      <c r="H289" s="31"/>
      <c r="I289" s="30">
        <f t="shared" ref="I289:L289" si="459">I290</f>
        <v>0</v>
      </c>
      <c r="J289" s="30">
        <f t="shared" si="459"/>
        <v>0</v>
      </c>
      <c r="K289" s="30">
        <f t="shared" si="459"/>
        <v>0</v>
      </c>
      <c r="L289" s="30">
        <f t="shared" si="459"/>
        <v>0</v>
      </c>
      <c r="M289" s="31"/>
      <c r="N289" s="31"/>
      <c r="O289" s="31"/>
      <c r="P289" s="31"/>
      <c r="Q289" s="31"/>
      <c r="R289" s="31"/>
      <c r="S289" s="31"/>
      <c r="T289" s="31"/>
      <c r="U289" s="31"/>
      <c r="V289" s="31"/>
      <c r="X289" s="183"/>
    </row>
    <row r="290" spans="1:24" ht="31.5" hidden="1" outlineLevel="7" x14ac:dyDescent="0.2">
      <c r="A290" s="34" t="s">
        <v>481</v>
      </c>
      <c r="B290" s="34" t="s">
        <v>508</v>
      </c>
      <c r="C290" s="34" t="s">
        <v>442</v>
      </c>
      <c r="D290" s="34" t="s">
        <v>65</v>
      </c>
      <c r="E290" s="35" t="s">
        <v>66</v>
      </c>
      <c r="F290" s="31"/>
      <c r="G290" s="31"/>
      <c r="H290" s="31"/>
      <c r="I290" s="31"/>
      <c r="J290" s="31"/>
      <c r="K290" s="31"/>
      <c r="L290" s="31">
        <f>SUM(H290:K290)</f>
        <v>0</v>
      </c>
      <c r="M290" s="31"/>
      <c r="N290" s="31"/>
      <c r="O290" s="31"/>
      <c r="P290" s="31"/>
      <c r="Q290" s="31"/>
      <c r="R290" s="31"/>
      <c r="S290" s="31"/>
      <c r="T290" s="31"/>
      <c r="U290" s="31"/>
      <c r="V290" s="31"/>
      <c r="X290" s="183"/>
    </row>
    <row r="291" spans="1:24" ht="15.75" outlineLevel="1" x14ac:dyDescent="0.2">
      <c r="A291" s="32" t="s">
        <v>481</v>
      </c>
      <c r="B291" s="32" t="s">
        <v>511</v>
      </c>
      <c r="C291" s="32"/>
      <c r="D291" s="32"/>
      <c r="E291" s="33" t="s">
        <v>512</v>
      </c>
      <c r="F291" s="30">
        <f>F292+F301</f>
        <v>4468.5</v>
      </c>
      <c r="G291" s="30">
        <f t="shared" ref="G291:J291" si="460">G292+G301</f>
        <v>0</v>
      </c>
      <c r="H291" s="30">
        <f t="shared" si="460"/>
        <v>4468.5</v>
      </c>
      <c r="I291" s="30">
        <f t="shared" si="460"/>
        <v>0</v>
      </c>
      <c r="J291" s="30">
        <f t="shared" si="460"/>
        <v>0</v>
      </c>
      <c r="K291" s="30">
        <f t="shared" ref="K291:L291" si="461">K292+K301</f>
        <v>-0.5</v>
      </c>
      <c r="L291" s="30">
        <f t="shared" si="461"/>
        <v>4468</v>
      </c>
      <c r="M291" s="30">
        <f t="shared" ref="M291:R291" si="462">M292+M301</f>
        <v>2968.5</v>
      </c>
      <c r="N291" s="30">
        <f t="shared" ref="N291" si="463">N292+N301</f>
        <v>0</v>
      </c>
      <c r="O291" s="30">
        <f t="shared" ref="O291:Q291" si="464">O292+O301</f>
        <v>2968.5</v>
      </c>
      <c r="P291" s="30">
        <f t="shared" si="464"/>
        <v>0</v>
      </c>
      <c r="Q291" s="30">
        <f t="shared" si="464"/>
        <v>2968.5</v>
      </c>
      <c r="R291" s="30">
        <f t="shared" si="462"/>
        <v>2968.5</v>
      </c>
      <c r="S291" s="30">
        <f t="shared" ref="S291" si="465">S292+S301</f>
        <v>0</v>
      </c>
      <c r="T291" s="30">
        <f t="shared" ref="T291:V291" si="466">T292+T301</f>
        <v>2968.5</v>
      </c>
      <c r="U291" s="30">
        <f t="shared" si="466"/>
        <v>0</v>
      </c>
      <c r="V291" s="30">
        <f t="shared" si="466"/>
        <v>2968.5</v>
      </c>
      <c r="X291" s="183"/>
    </row>
    <row r="292" spans="1:24" ht="31.5" outlineLevel="2" x14ac:dyDescent="0.2">
      <c r="A292" s="32" t="s">
        <v>481</v>
      </c>
      <c r="B292" s="32" t="s">
        <v>511</v>
      </c>
      <c r="C292" s="32" t="s">
        <v>157</v>
      </c>
      <c r="D292" s="32"/>
      <c r="E292" s="33" t="s">
        <v>158</v>
      </c>
      <c r="F292" s="30">
        <f>F297+F293</f>
        <v>3757.5</v>
      </c>
      <c r="G292" s="30">
        <f t="shared" ref="G292:J292" si="467">G297+G293</f>
        <v>0</v>
      </c>
      <c r="H292" s="30">
        <f t="shared" si="467"/>
        <v>3757.5</v>
      </c>
      <c r="I292" s="30">
        <f t="shared" si="467"/>
        <v>0</v>
      </c>
      <c r="J292" s="30">
        <f t="shared" si="467"/>
        <v>0</v>
      </c>
      <c r="K292" s="30">
        <f t="shared" ref="K292:L292" si="468">K297+K293</f>
        <v>-0.5</v>
      </c>
      <c r="L292" s="30">
        <f t="shared" si="468"/>
        <v>3757</v>
      </c>
      <c r="M292" s="30">
        <f t="shared" ref="M292:R292" si="469">M297+M293</f>
        <v>2257.5</v>
      </c>
      <c r="N292" s="30">
        <f t="shared" ref="N292" si="470">N297+N293</f>
        <v>0</v>
      </c>
      <c r="O292" s="30">
        <f t="shared" ref="O292:Q292" si="471">O297+O293</f>
        <v>2257.5</v>
      </c>
      <c r="P292" s="30">
        <f t="shared" si="471"/>
        <v>0</v>
      </c>
      <c r="Q292" s="30">
        <f t="shared" si="471"/>
        <v>2257.5</v>
      </c>
      <c r="R292" s="30">
        <f t="shared" si="469"/>
        <v>2257.5</v>
      </c>
      <c r="S292" s="30">
        <f t="shared" ref="S292" si="472">S297+S293</f>
        <v>0</v>
      </c>
      <c r="T292" s="30">
        <f t="shared" ref="T292:V292" si="473">T297+T293</f>
        <v>2257.5</v>
      </c>
      <c r="U292" s="30">
        <f t="shared" si="473"/>
        <v>0</v>
      </c>
      <c r="V292" s="30">
        <f t="shared" si="473"/>
        <v>2257.5</v>
      </c>
      <c r="X292" s="183"/>
    </row>
    <row r="293" spans="1:24" ht="15.75" hidden="1" outlineLevel="2" x14ac:dyDescent="0.2">
      <c r="A293" s="32" t="s">
        <v>481</v>
      </c>
      <c r="B293" s="32" t="s">
        <v>511</v>
      </c>
      <c r="C293" s="32" t="s">
        <v>159</v>
      </c>
      <c r="D293" s="32"/>
      <c r="E293" s="33" t="s">
        <v>160</v>
      </c>
      <c r="F293" s="30">
        <f>F294</f>
        <v>1500</v>
      </c>
      <c r="G293" s="30">
        <f t="shared" ref="G293:L295" si="474">G294</f>
        <v>0</v>
      </c>
      <c r="H293" s="30">
        <f t="shared" si="474"/>
        <v>1500</v>
      </c>
      <c r="I293" s="30">
        <f t="shared" si="474"/>
        <v>0</v>
      </c>
      <c r="J293" s="30">
        <f t="shared" si="474"/>
        <v>0</v>
      </c>
      <c r="K293" s="30">
        <f t="shared" si="474"/>
        <v>0</v>
      </c>
      <c r="L293" s="30">
        <f t="shared" si="474"/>
        <v>1500</v>
      </c>
      <c r="M293" s="30"/>
      <c r="N293" s="30">
        <f t="shared" ref="N293:N295" si="475">N294</f>
        <v>0</v>
      </c>
      <c r="O293" s="30">
        <f t="shared" ref="O293:Q295" si="476">O294</f>
        <v>0</v>
      </c>
      <c r="P293" s="30">
        <f t="shared" si="476"/>
        <v>0</v>
      </c>
      <c r="Q293" s="30">
        <f t="shared" si="476"/>
        <v>0</v>
      </c>
      <c r="R293" s="30"/>
      <c r="S293" s="30">
        <f t="shared" ref="S293:S295" si="477">S294</f>
        <v>0</v>
      </c>
      <c r="T293" s="30">
        <f t="shared" ref="T293:V295" si="478">T294</f>
        <v>0</v>
      </c>
      <c r="U293" s="30">
        <f t="shared" si="478"/>
        <v>0</v>
      </c>
      <c r="V293" s="30">
        <f t="shared" si="478"/>
        <v>0</v>
      </c>
      <c r="X293" s="183"/>
    </row>
    <row r="294" spans="1:24" ht="31.5" hidden="1" outlineLevel="2" x14ac:dyDescent="0.2">
      <c r="A294" s="32" t="s">
        <v>481</v>
      </c>
      <c r="B294" s="32" t="s">
        <v>511</v>
      </c>
      <c r="C294" s="32" t="s">
        <v>161</v>
      </c>
      <c r="D294" s="32"/>
      <c r="E294" s="33" t="s">
        <v>727</v>
      </c>
      <c r="F294" s="30">
        <f>F295</f>
        <v>1500</v>
      </c>
      <c r="G294" s="30">
        <f t="shared" si="474"/>
        <v>0</v>
      </c>
      <c r="H294" s="30">
        <f t="shared" si="474"/>
        <v>1500</v>
      </c>
      <c r="I294" s="30">
        <f t="shared" si="474"/>
        <v>0</v>
      </c>
      <c r="J294" s="30">
        <f t="shared" si="474"/>
        <v>0</v>
      </c>
      <c r="K294" s="30">
        <f t="shared" si="474"/>
        <v>0</v>
      </c>
      <c r="L294" s="30">
        <f t="shared" si="474"/>
        <v>1500</v>
      </c>
      <c r="M294" s="30"/>
      <c r="N294" s="30">
        <f t="shared" si="475"/>
        <v>0</v>
      </c>
      <c r="O294" s="30">
        <f t="shared" si="476"/>
        <v>0</v>
      </c>
      <c r="P294" s="30">
        <f t="shared" si="476"/>
        <v>0</v>
      </c>
      <c r="Q294" s="30">
        <f t="shared" si="476"/>
        <v>0</v>
      </c>
      <c r="R294" s="30"/>
      <c r="S294" s="30">
        <f t="shared" si="477"/>
        <v>0</v>
      </c>
      <c r="T294" s="30">
        <f t="shared" si="478"/>
        <v>0</v>
      </c>
      <c r="U294" s="30">
        <f t="shared" si="478"/>
        <v>0</v>
      </c>
      <c r="V294" s="30">
        <f t="shared" si="478"/>
        <v>0</v>
      </c>
      <c r="X294" s="183"/>
    </row>
    <row r="295" spans="1:24" ht="15.75" hidden="1" outlineLevel="2" x14ac:dyDescent="0.2">
      <c r="A295" s="32" t="s">
        <v>481</v>
      </c>
      <c r="B295" s="32" t="s">
        <v>511</v>
      </c>
      <c r="C295" s="32" t="s">
        <v>728</v>
      </c>
      <c r="D295" s="32"/>
      <c r="E295" s="33" t="s">
        <v>752</v>
      </c>
      <c r="F295" s="30">
        <f>F296</f>
        <v>1500</v>
      </c>
      <c r="G295" s="30">
        <f t="shared" si="474"/>
        <v>0</v>
      </c>
      <c r="H295" s="30">
        <f t="shared" si="474"/>
        <v>1500</v>
      </c>
      <c r="I295" s="30">
        <f t="shared" si="474"/>
        <v>0</v>
      </c>
      <c r="J295" s="30">
        <f t="shared" si="474"/>
        <v>0</v>
      </c>
      <c r="K295" s="30">
        <f t="shared" si="474"/>
        <v>0</v>
      </c>
      <c r="L295" s="30">
        <f t="shared" si="474"/>
        <v>1500</v>
      </c>
      <c r="M295" s="30"/>
      <c r="N295" s="30">
        <f t="shared" si="475"/>
        <v>0</v>
      </c>
      <c r="O295" s="30">
        <f t="shared" si="476"/>
        <v>0</v>
      </c>
      <c r="P295" s="30">
        <f t="shared" si="476"/>
        <v>0</v>
      </c>
      <c r="Q295" s="30">
        <f t="shared" si="476"/>
        <v>0</v>
      </c>
      <c r="R295" s="30"/>
      <c r="S295" s="30">
        <f t="shared" si="477"/>
        <v>0</v>
      </c>
      <c r="T295" s="30">
        <f t="shared" si="478"/>
        <v>0</v>
      </c>
      <c r="U295" s="30">
        <f t="shared" si="478"/>
        <v>0</v>
      </c>
      <c r="V295" s="30">
        <f t="shared" si="478"/>
        <v>0</v>
      </c>
      <c r="X295" s="183"/>
    </row>
    <row r="296" spans="1:24" ht="15.75" hidden="1" outlineLevel="2" x14ac:dyDescent="0.2">
      <c r="A296" s="34" t="s">
        <v>481</v>
      </c>
      <c r="B296" s="34" t="s">
        <v>511</v>
      </c>
      <c r="C296" s="34" t="s">
        <v>728</v>
      </c>
      <c r="D296" s="34" t="s">
        <v>7</v>
      </c>
      <c r="E296" s="35" t="s">
        <v>8</v>
      </c>
      <c r="F296" s="31">
        <v>1500</v>
      </c>
      <c r="G296" s="31"/>
      <c r="H296" s="31">
        <f>SUM(F296:G296)</f>
        <v>1500</v>
      </c>
      <c r="I296" s="31"/>
      <c r="J296" s="31"/>
      <c r="K296" s="31"/>
      <c r="L296" s="31">
        <f>SUM(H296:K296)</f>
        <v>1500</v>
      </c>
      <c r="M296" s="31"/>
      <c r="N296" s="31"/>
      <c r="O296" s="31">
        <f>SUM(M296:N296)</f>
        <v>0</v>
      </c>
      <c r="P296" s="31"/>
      <c r="Q296" s="31">
        <f>SUM(O296:P296)</f>
        <v>0</v>
      </c>
      <c r="R296" s="31"/>
      <c r="S296" s="31"/>
      <c r="T296" s="31">
        <f>SUM(R296:S296)</f>
        <v>0</v>
      </c>
      <c r="U296" s="31"/>
      <c r="V296" s="31">
        <f>SUM(T296:U296)</f>
        <v>0</v>
      </c>
      <c r="X296" s="183"/>
    </row>
    <row r="297" spans="1:24" ht="15.75" outlineLevel="3" x14ac:dyDescent="0.2">
      <c r="A297" s="32" t="s">
        <v>481</v>
      </c>
      <c r="B297" s="32" t="s">
        <v>511</v>
      </c>
      <c r="C297" s="32" t="s">
        <v>159</v>
      </c>
      <c r="D297" s="32"/>
      <c r="E297" s="33" t="s">
        <v>160</v>
      </c>
      <c r="F297" s="30">
        <f>F298</f>
        <v>2257.5</v>
      </c>
      <c r="G297" s="30">
        <f t="shared" ref="G297:L299" si="479">G298</f>
        <v>0</v>
      </c>
      <c r="H297" s="30">
        <f t="shared" si="479"/>
        <v>2257.5</v>
      </c>
      <c r="I297" s="30">
        <f t="shared" si="479"/>
        <v>0</v>
      </c>
      <c r="J297" s="30">
        <f t="shared" si="479"/>
        <v>0</v>
      </c>
      <c r="K297" s="30">
        <f t="shared" si="479"/>
        <v>-0.5</v>
      </c>
      <c r="L297" s="30">
        <f t="shared" si="479"/>
        <v>2257</v>
      </c>
      <c r="M297" s="30">
        <f t="shared" ref="M297" si="480">M298</f>
        <v>2257.5</v>
      </c>
      <c r="N297" s="30">
        <f t="shared" ref="N297:N299" si="481">N298</f>
        <v>0</v>
      </c>
      <c r="O297" s="30">
        <f t="shared" ref="O297:Q299" si="482">O298</f>
        <v>2257.5</v>
      </c>
      <c r="P297" s="30">
        <f t="shared" si="482"/>
        <v>0</v>
      </c>
      <c r="Q297" s="30">
        <f t="shared" si="482"/>
        <v>2257.5</v>
      </c>
      <c r="R297" s="30">
        <f t="shared" ref="R297" si="483">R298</f>
        <v>2257.5</v>
      </c>
      <c r="S297" s="30">
        <f t="shared" ref="S297:S299" si="484">S298</f>
        <v>0</v>
      </c>
      <c r="T297" s="30">
        <f t="shared" ref="T297:V299" si="485">T298</f>
        <v>2257.5</v>
      </c>
      <c r="U297" s="30">
        <f t="shared" si="485"/>
        <v>0</v>
      </c>
      <c r="V297" s="30">
        <f t="shared" si="485"/>
        <v>2257.5</v>
      </c>
      <c r="X297" s="183"/>
    </row>
    <row r="298" spans="1:24" s="68" customFormat="1" ht="15.75" customHeight="1" outlineLevel="7" x14ac:dyDescent="0.2">
      <c r="A298" s="32" t="s">
        <v>481</v>
      </c>
      <c r="B298" s="32" t="s">
        <v>511</v>
      </c>
      <c r="C298" s="32" t="s">
        <v>648</v>
      </c>
      <c r="D298" s="32"/>
      <c r="E298" s="33" t="s">
        <v>649</v>
      </c>
      <c r="F298" s="30">
        <f>F299</f>
        <v>2257.5</v>
      </c>
      <c r="G298" s="30">
        <f t="shared" si="479"/>
        <v>0</v>
      </c>
      <c r="H298" s="30">
        <f t="shared" si="479"/>
        <v>2257.5</v>
      </c>
      <c r="I298" s="30">
        <f t="shared" si="479"/>
        <v>0</v>
      </c>
      <c r="J298" s="30">
        <f t="shared" si="479"/>
        <v>0</v>
      </c>
      <c r="K298" s="30">
        <f t="shared" si="479"/>
        <v>-0.5</v>
      </c>
      <c r="L298" s="30">
        <f t="shared" si="479"/>
        <v>2257</v>
      </c>
      <c r="M298" s="30">
        <f t="shared" ref="M298:R299" si="486">M299</f>
        <v>2257.5</v>
      </c>
      <c r="N298" s="30">
        <f t="shared" si="481"/>
        <v>0</v>
      </c>
      <c r="O298" s="30">
        <f t="shared" si="482"/>
        <v>2257.5</v>
      </c>
      <c r="P298" s="30">
        <f t="shared" si="482"/>
        <v>0</v>
      </c>
      <c r="Q298" s="30">
        <f t="shared" si="482"/>
        <v>2257.5</v>
      </c>
      <c r="R298" s="30">
        <f t="shared" si="486"/>
        <v>2257.5</v>
      </c>
      <c r="S298" s="30">
        <f t="shared" si="484"/>
        <v>0</v>
      </c>
      <c r="T298" s="30">
        <f t="shared" si="485"/>
        <v>2257.5</v>
      </c>
      <c r="U298" s="30">
        <f t="shared" si="485"/>
        <v>0</v>
      </c>
      <c r="V298" s="30">
        <f t="shared" si="485"/>
        <v>2257.5</v>
      </c>
      <c r="X298" s="183"/>
    </row>
    <row r="299" spans="1:24" s="68" customFormat="1" ht="31.5" outlineLevel="7" x14ac:dyDescent="0.2">
      <c r="A299" s="32" t="s">
        <v>481</v>
      </c>
      <c r="B299" s="32" t="s">
        <v>511</v>
      </c>
      <c r="C299" s="32" t="s">
        <v>801</v>
      </c>
      <c r="D299" s="32"/>
      <c r="E299" s="33" t="s">
        <v>802</v>
      </c>
      <c r="F299" s="30">
        <f>F300</f>
        <v>2257.5</v>
      </c>
      <c r="G299" s="30">
        <f t="shared" si="479"/>
        <v>0</v>
      </c>
      <c r="H299" s="30">
        <f t="shared" si="479"/>
        <v>2257.5</v>
      </c>
      <c r="I299" s="30">
        <f t="shared" si="479"/>
        <v>0</v>
      </c>
      <c r="J299" s="30">
        <f t="shared" si="479"/>
        <v>0</v>
      </c>
      <c r="K299" s="30">
        <f t="shared" si="479"/>
        <v>-0.5</v>
      </c>
      <c r="L299" s="30">
        <f t="shared" si="479"/>
        <v>2257</v>
      </c>
      <c r="M299" s="30">
        <f t="shared" si="486"/>
        <v>2257.5</v>
      </c>
      <c r="N299" s="30">
        <f t="shared" si="481"/>
        <v>0</v>
      </c>
      <c r="O299" s="30">
        <f t="shared" si="482"/>
        <v>2257.5</v>
      </c>
      <c r="P299" s="30">
        <f t="shared" si="482"/>
        <v>0</v>
      </c>
      <c r="Q299" s="30">
        <f t="shared" si="482"/>
        <v>2257.5</v>
      </c>
      <c r="R299" s="30">
        <f t="shared" si="486"/>
        <v>2257.5</v>
      </c>
      <c r="S299" s="30">
        <f t="shared" si="484"/>
        <v>0</v>
      </c>
      <c r="T299" s="30">
        <f t="shared" si="485"/>
        <v>2257.5</v>
      </c>
      <c r="U299" s="30">
        <f t="shared" si="485"/>
        <v>0</v>
      </c>
      <c r="V299" s="30">
        <f t="shared" si="485"/>
        <v>2257.5</v>
      </c>
      <c r="X299" s="183"/>
    </row>
    <row r="300" spans="1:24" ht="31.5" outlineLevel="7" x14ac:dyDescent="0.2">
      <c r="A300" s="34" t="s">
        <v>481</v>
      </c>
      <c r="B300" s="34" t="s">
        <v>511</v>
      </c>
      <c r="C300" s="34" t="s">
        <v>801</v>
      </c>
      <c r="D300" s="34" t="s">
        <v>65</v>
      </c>
      <c r="E300" s="35" t="s">
        <v>66</v>
      </c>
      <c r="F300" s="31">
        <v>2257.5</v>
      </c>
      <c r="G300" s="31"/>
      <c r="H300" s="31">
        <f>SUM(F300:G300)</f>
        <v>2257.5</v>
      </c>
      <c r="I300" s="31"/>
      <c r="J300" s="31"/>
      <c r="K300" s="31">
        <v>-0.5</v>
      </c>
      <c r="L300" s="31">
        <f>SUM(H300:K300)</f>
        <v>2257</v>
      </c>
      <c r="M300" s="31">
        <v>2257.5</v>
      </c>
      <c r="N300" s="31"/>
      <c r="O300" s="31">
        <f>SUM(M300:N300)</f>
        <v>2257.5</v>
      </c>
      <c r="P300" s="31"/>
      <c r="Q300" s="31">
        <f>SUM(O300:P300)</f>
        <v>2257.5</v>
      </c>
      <c r="R300" s="31">
        <v>2257.5</v>
      </c>
      <c r="S300" s="31"/>
      <c r="T300" s="31">
        <f>SUM(R300:S300)</f>
        <v>2257.5</v>
      </c>
      <c r="U300" s="31"/>
      <c r="V300" s="31">
        <f>SUM(T300:U300)</f>
        <v>2257.5</v>
      </c>
      <c r="X300" s="183"/>
    </row>
    <row r="301" spans="1:24" ht="15.75" hidden="1" outlineLevel="2" x14ac:dyDescent="0.2">
      <c r="A301" s="32" t="s">
        <v>481</v>
      </c>
      <c r="B301" s="32" t="s">
        <v>511</v>
      </c>
      <c r="C301" s="32" t="s">
        <v>119</v>
      </c>
      <c r="D301" s="32"/>
      <c r="E301" s="33" t="s">
        <v>120</v>
      </c>
      <c r="F301" s="30">
        <f t="shared" ref="F301:V302" si="487">F302</f>
        <v>711</v>
      </c>
      <c r="G301" s="30">
        <f t="shared" si="487"/>
        <v>0</v>
      </c>
      <c r="H301" s="30">
        <f t="shared" si="487"/>
        <v>711</v>
      </c>
      <c r="I301" s="30">
        <f t="shared" si="487"/>
        <v>0</v>
      </c>
      <c r="J301" s="30">
        <f t="shared" si="487"/>
        <v>0</v>
      </c>
      <c r="K301" s="30">
        <f t="shared" si="487"/>
        <v>0</v>
      </c>
      <c r="L301" s="30">
        <f t="shared" si="487"/>
        <v>711</v>
      </c>
      <c r="M301" s="30">
        <f t="shared" si="487"/>
        <v>711</v>
      </c>
      <c r="N301" s="30">
        <f t="shared" si="487"/>
        <v>0</v>
      </c>
      <c r="O301" s="30">
        <f t="shared" si="487"/>
        <v>711</v>
      </c>
      <c r="P301" s="30">
        <f t="shared" si="487"/>
        <v>0</v>
      </c>
      <c r="Q301" s="30">
        <f t="shared" si="487"/>
        <v>711</v>
      </c>
      <c r="R301" s="30">
        <f t="shared" ref="R301:R302" si="488">R302</f>
        <v>711</v>
      </c>
      <c r="S301" s="30">
        <f t="shared" si="487"/>
        <v>0</v>
      </c>
      <c r="T301" s="30">
        <f t="shared" si="487"/>
        <v>711</v>
      </c>
      <c r="U301" s="30">
        <f t="shared" si="487"/>
        <v>0</v>
      </c>
      <c r="V301" s="30">
        <f t="shared" si="487"/>
        <v>711</v>
      </c>
      <c r="X301" s="183"/>
    </row>
    <row r="302" spans="1:24" ht="31.5" hidden="1" outlineLevel="3" x14ac:dyDescent="0.2">
      <c r="A302" s="32" t="s">
        <v>481</v>
      </c>
      <c r="B302" s="32" t="s">
        <v>511</v>
      </c>
      <c r="C302" s="32" t="s">
        <v>162</v>
      </c>
      <c r="D302" s="32"/>
      <c r="E302" s="33" t="s">
        <v>163</v>
      </c>
      <c r="F302" s="30">
        <f t="shared" si="487"/>
        <v>711</v>
      </c>
      <c r="G302" s="30">
        <f t="shared" si="487"/>
        <v>0</v>
      </c>
      <c r="H302" s="30">
        <f t="shared" si="487"/>
        <v>711</v>
      </c>
      <c r="I302" s="30">
        <f t="shared" si="487"/>
        <v>0</v>
      </c>
      <c r="J302" s="30">
        <f t="shared" si="487"/>
        <v>0</v>
      </c>
      <c r="K302" s="30">
        <f t="shared" si="487"/>
        <v>0</v>
      </c>
      <c r="L302" s="30">
        <f t="shared" si="487"/>
        <v>711</v>
      </c>
      <c r="M302" s="30">
        <f t="shared" si="487"/>
        <v>711</v>
      </c>
      <c r="N302" s="30">
        <f t="shared" si="487"/>
        <v>0</v>
      </c>
      <c r="O302" s="30">
        <f t="shared" si="487"/>
        <v>711</v>
      </c>
      <c r="P302" s="30">
        <f t="shared" si="487"/>
        <v>0</v>
      </c>
      <c r="Q302" s="30">
        <f t="shared" si="487"/>
        <v>711</v>
      </c>
      <c r="R302" s="30">
        <f t="shared" si="488"/>
        <v>711</v>
      </c>
      <c r="S302" s="30">
        <f t="shared" si="487"/>
        <v>0</v>
      </c>
      <c r="T302" s="30">
        <f t="shared" si="487"/>
        <v>711</v>
      </c>
      <c r="U302" s="30">
        <f t="shared" si="487"/>
        <v>0</v>
      </c>
      <c r="V302" s="30">
        <f t="shared" si="487"/>
        <v>711</v>
      </c>
      <c r="X302" s="183"/>
    </row>
    <row r="303" spans="1:24" ht="15.75" hidden="1" outlineLevel="4" x14ac:dyDescent="0.2">
      <c r="A303" s="32" t="s">
        <v>481</v>
      </c>
      <c r="B303" s="32" t="s">
        <v>511</v>
      </c>
      <c r="C303" s="32" t="s">
        <v>164</v>
      </c>
      <c r="D303" s="32"/>
      <c r="E303" s="33" t="s">
        <v>444</v>
      </c>
      <c r="F303" s="30">
        <f t="shared" ref="F303:V304" si="489">F304</f>
        <v>711</v>
      </c>
      <c r="G303" s="30">
        <f t="shared" si="489"/>
        <v>0</v>
      </c>
      <c r="H303" s="30">
        <f t="shared" si="489"/>
        <v>711</v>
      </c>
      <c r="I303" s="30">
        <f t="shared" si="489"/>
        <v>0</v>
      </c>
      <c r="J303" s="30">
        <f t="shared" si="489"/>
        <v>0</v>
      </c>
      <c r="K303" s="30">
        <f t="shared" si="489"/>
        <v>0</v>
      </c>
      <c r="L303" s="30">
        <f t="shared" si="489"/>
        <v>711</v>
      </c>
      <c r="M303" s="30">
        <f t="shared" ref="M303:R303" si="490">M304</f>
        <v>711</v>
      </c>
      <c r="N303" s="30">
        <f t="shared" si="489"/>
        <v>0</v>
      </c>
      <c r="O303" s="30">
        <f t="shared" si="489"/>
        <v>711</v>
      </c>
      <c r="P303" s="30">
        <f t="shared" si="489"/>
        <v>0</v>
      </c>
      <c r="Q303" s="30">
        <f t="shared" si="489"/>
        <v>711</v>
      </c>
      <c r="R303" s="30">
        <f t="shared" si="490"/>
        <v>711</v>
      </c>
      <c r="S303" s="30">
        <f t="shared" si="489"/>
        <v>0</v>
      </c>
      <c r="T303" s="30">
        <f t="shared" si="489"/>
        <v>711</v>
      </c>
      <c r="U303" s="30">
        <f t="shared" si="489"/>
        <v>0</v>
      </c>
      <c r="V303" s="30">
        <f t="shared" si="489"/>
        <v>711</v>
      </c>
      <c r="X303" s="183"/>
    </row>
    <row r="304" spans="1:24" ht="15.75" hidden="1" outlineLevel="7" x14ac:dyDescent="0.2">
      <c r="A304" s="32" t="s">
        <v>481</v>
      </c>
      <c r="B304" s="32" t="s">
        <v>511</v>
      </c>
      <c r="C304" s="32" t="s">
        <v>443</v>
      </c>
      <c r="D304" s="32"/>
      <c r="E304" s="33" t="s">
        <v>165</v>
      </c>
      <c r="F304" s="30">
        <f t="shared" si="489"/>
        <v>711</v>
      </c>
      <c r="G304" s="30">
        <f t="shared" si="489"/>
        <v>0</v>
      </c>
      <c r="H304" s="30">
        <f t="shared" si="489"/>
        <v>711</v>
      </c>
      <c r="I304" s="30">
        <f t="shared" si="489"/>
        <v>0</v>
      </c>
      <c r="J304" s="30">
        <f t="shared" si="489"/>
        <v>0</v>
      </c>
      <c r="K304" s="30">
        <f t="shared" si="489"/>
        <v>0</v>
      </c>
      <c r="L304" s="30">
        <f t="shared" si="489"/>
        <v>711</v>
      </c>
      <c r="M304" s="30">
        <f>M305</f>
        <v>711</v>
      </c>
      <c r="N304" s="30">
        <f t="shared" si="489"/>
        <v>0</v>
      </c>
      <c r="O304" s="30">
        <f t="shared" si="489"/>
        <v>711</v>
      </c>
      <c r="P304" s="30">
        <f t="shared" si="489"/>
        <v>0</v>
      </c>
      <c r="Q304" s="30">
        <f t="shared" si="489"/>
        <v>711</v>
      </c>
      <c r="R304" s="30">
        <f>R305</f>
        <v>711</v>
      </c>
      <c r="S304" s="30">
        <f t="shared" si="489"/>
        <v>0</v>
      </c>
      <c r="T304" s="30">
        <f t="shared" si="489"/>
        <v>711</v>
      </c>
      <c r="U304" s="30">
        <f t="shared" si="489"/>
        <v>0</v>
      </c>
      <c r="V304" s="30">
        <f t="shared" si="489"/>
        <v>711</v>
      </c>
      <c r="X304" s="183"/>
    </row>
    <row r="305" spans="1:24" ht="15.75" hidden="1" outlineLevel="7" x14ac:dyDescent="0.2">
      <c r="A305" s="34" t="s">
        <v>481</v>
      </c>
      <c r="B305" s="34" t="s">
        <v>511</v>
      </c>
      <c r="C305" s="34" t="s">
        <v>443</v>
      </c>
      <c r="D305" s="34" t="s">
        <v>15</v>
      </c>
      <c r="E305" s="35" t="s">
        <v>16</v>
      </c>
      <c r="F305" s="31">
        <v>711</v>
      </c>
      <c r="G305" s="31"/>
      <c r="H305" s="31">
        <f>SUM(F305:G305)</f>
        <v>711</v>
      </c>
      <c r="I305" s="31"/>
      <c r="J305" s="31"/>
      <c r="K305" s="31"/>
      <c r="L305" s="31">
        <f>SUM(H305:K305)</f>
        <v>711</v>
      </c>
      <c r="M305" s="31">
        <v>711</v>
      </c>
      <c r="N305" s="31"/>
      <c r="O305" s="31">
        <f>SUM(M305:N305)</f>
        <v>711</v>
      </c>
      <c r="P305" s="31"/>
      <c r="Q305" s="31">
        <f>SUM(O305:P305)</f>
        <v>711</v>
      </c>
      <c r="R305" s="31">
        <v>711</v>
      </c>
      <c r="S305" s="31"/>
      <c r="T305" s="31">
        <f>SUM(R305:S305)</f>
        <v>711</v>
      </c>
      <c r="U305" s="31"/>
      <c r="V305" s="31">
        <f>SUM(T305:U305)</f>
        <v>711</v>
      </c>
      <c r="X305" s="183"/>
    </row>
    <row r="306" spans="1:24" ht="15.75" outlineLevel="7" x14ac:dyDescent="0.2">
      <c r="A306" s="32" t="s">
        <v>481</v>
      </c>
      <c r="B306" s="32" t="s">
        <v>513</v>
      </c>
      <c r="C306" s="34"/>
      <c r="D306" s="34"/>
      <c r="E306" s="69" t="s">
        <v>514</v>
      </c>
      <c r="F306" s="30">
        <f t="shared" ref="F306:V306" si="491">F307+F334+F367+F447</f>
        <v>676355.01231999998</v>
      </c>
      <c r="G306" s="30">
        <f t="shared" si="491"/>
        <v>6035.8930699999992</v>
      </c>
      <c r="H306" s="30">
        <f t="shared" si="491"/>
        <v>682390.90538999997</v>
      </c>
      <c r="I306" s="30">
        <f t="shared" si="491"/>
        <v>19552.400000000001</v>
      </c>
      <c r="J306" s="30">
        <f t="shared" si="491"/>
        <v>12709.67398</v>
      </c>
      <c r="K306" s="30">
        <f t="shared" si="491"/>
        <v>80108.579070000007</v>
      </c>
      <c r="L306" s="30">
        <f t="shared" si="491"/>
        <v>794761.55844000005</v>
      </c>
      <c r="M306" s="30">
        <f t="shared" si="491"/>
        <v>290476.97904999997</v>
      </c>
      <c r="N306" s="30">
        <f t="shared" si="491"/>
        <v>49.067820000000012</v>
      </c>
      <c r="O306" s="30">
        <f t="shared" si="491"/>
        <v>290526.04686999996</v>
      </c>
      <c r="P306" s="30">
        <f t="shared" si="491"/>
        <v>864.22694000000001</v>
      </c>
      <c r="Q306" s="30">
        <f t="shared" si="491"/>
        <v>291390.27380999998</v>
      </c>
      <c r="R306" s="30">
        <f t="shared" si="491"/>
        <v>269722.98056</v>
      </c>
      <c r="S306" s="30">
        <f t="shared" si="491"/>
        <v>59.833910000000003</v>
      </c>
      <c r="T306" s="30">
        <f t="shared" si="491"/>
        <v>269782.81446999998</v>
      </c>
      <c r="U306" s="30">
        <f t="shared" si="491"/>
        <v>3494.6934000000001</v>
      </c>
      <c r="V306" s="30">
        <f t="shared" si="491"/>
        <v>273277.50786999997</v>
      </c>
      <c r="X306" s="183"/>
    </row>
    <row r="307" spans="1:24" ht="15.75" outlineLevel="1" x14ac:dyDescent="0.2">
      <c r="A307" s="32" t="s">
        <v>481</v>
      </c>
      <c r="B307" s="32" t="s">
        <v>515</v>
      </c>
      <c r="C307" s="32"/>
      <c r="D307" s="32"/>
      <c r="E307" s="33" t="s">
        <v>516</v>
      </c>
      <c r="F307" s="30">
        <f t="shared" ref="F307:V307" si="492">F308</f>
        <v>107816.63490999999</v>
      </c>
      <c r="G307" s="30">
        <f t="shared" si="492"/>
        <v>-904.3</v>
      </c>
      <c r="H307" s="30">
        <f t="shared" si="492"/>
        <v>106912.33490999999</v>
      </c>
      <c r="I307" s="30">
        <f t="shared" si="492"/>
        <v>0</v>
      </c>
      <c r="J307" s="30">
        <f t="shared" si="492"/>
        <v>7155.2321199999997</v>
      </c>
      <c r="K307" s="30">
        <f t="shared" si="492"/>
        <v>38035.19657</v>
      </c>
      <c r="L307" s="30">
        <f t="shared" si="492"/>
        <v>152102.76360000001</v>
      </c>
      <c r="M307" s="30">
        <f t="shared" si="492"/>
        <v>18170.64</v>
      </c>
      <c r="N307" s="30">
        <f t="shared" si="492"/>
        <v>0</v>
      </c>
      <c r="O307" s="30">
        <f t="shared" si="492"/>
        <v>18170.64</v>
      </c>
      <c r="P307" s="30">
        <f t="shared" si="492"/>
        <v>0</v>
      </c>
      <c r="Q307" s="30">
        <f t="shared" si="492"/>
        <v>18170.64</v>
      </c>
      <c r="R307" s="30">
        <f t="shared" si="492"/>
        <v>9170.64</v>
      </c>
      <c r="S307" s="30">
        <f t="shared" si="492"/>
        <v>0</v>
      </c>
      <c r="T307" s="30">
        <f t="shared" si="492"/>
        <v>9170.64</v>
      </c>
      <c r="U307" s="30">
        <f t="shared" si="492"/>
        <v>0</v>
      </c>
      <c r="V307" s="30">
        <f t="shared" si="492"/>
        <v>9170.64</v>
      </c>
      <c r="X307" s="183"/>
    </row>
    <row r="308" spans="1:24" ht="31.5" outlineLevel="2" collapsed="1" x14ac:dyDescent="0.2">
      <c r="A308" s="32" t="s">
        <v>481</v>
      </c>
      <c r="B308" s="32" t="s">
        <v>515</v>
      </c>
      <c r="C308" s="32" t="s">
        <v>131</v>
      </c>
      <c r="D308" s="32"/>
      <c r="E308" s="33" t="s">
        <v>132</v>
      </c>
      <c r="F308" s="30">
        <f t="shared" ref="F308:R308" si="493">F309+F313</f>
        <v>107816.63490999999</v>
      </c>
      <c r="G308" s="30">
        <f t="shared" ref="G308:J308" si="494">G309+G313</f>
        <v>-904.3</v>
      </c>
      <c r="H308" s="30">
        <f t="shared" si="494"/>
        <v>106912.33490999999</v>
      </c>
      <c r="I308" s="30">
        <f t="shared" si="494"/>
        <v>0</v>
      </c>
      <c r="J308" s="30">
        <f t="shared" si="494"/>
        <v>7155.2321199999997</v>
      </c>
      <c r="K308" s="30">
        <f t="shared" ref="K308:L308" si="495">K309+K313</f>
        <v>38035.19657</v>
      </c>
      <c r="L308" s="30">
        <f t="shared" si="495"/>
        <v>152102.76360000001</v>
      </c>
      <c r="M308" s="30">
        <f t="shared" si="493"/>
        <v>18170.64</v>
      </c>
      <c r="N308" s="30">
        <f t="shared" si="493"/>
        <v>0</v>
      </c>
      <c r="O308" s="30">
        <f t="shared" si="493"/>
        <v>18170.64</v>
      </c>
      <c r="P308" s="30">
        <f t="shared" si="493"/>
        <v>0</v>
      </c>
      <c r="Q308" s="30">
        <f t="shared" si="493"/>
        <v>18170.64</v>
      </c>
      <c r="R308" s="30">
        <f t="shared" si="493"/>
        <v>9170.64</v>
      </c>
      <c r="S308" s="30">
        <f t="shared" ref="S308:V308" si="496">S309+S313</f>
        <v>0</v>
      </c>
      <c r="T308" s="30">
        <f t="shared" si="496"/>
        <v>9170.64</v>
      </c>
      <c r="U308" s="30">
        <f t="shared" si="496"/>
        <v>0</v>
      </c>
      <c r="V308" s="30">
        <f t="shared" si="496"/>
        <v>9170.64</v>
      </c>
      <c r="X308" s="183"/>
    </row>
    <row r="309" spans="1:24" ht="15.75" hidden="1" outlineLevel="3" x14ac:dyDescent="0.2">
      <c r="A309" s="32" t="s">
        <v>481</v>
      </c>
      <c r="B309" s="32" t="s">
        <v>515</v>
      </c>
      <c r="C309" s="32" t="s">
        <v>133</v>
      </c>
      <c r="D309" s="32"/>
      <c r="E309" s="33" t="s">
        <v>505</v>
      </c>
      <c r="F309" s="30">
        <f t="shared" ref="F309:V311" si="497">F310</f>
        <v>20.882000000000001</v>
      </c>
      <c r="G309" s="30">
        <f t="shared" si="497"/>
        <v>0</v>
      </c>
      <c r="H309" s="30">
        <f t="shared" si="497"/>
        <v>20.882000000000001</v>
      </c>
      <c r="I309" s="30">
        <f t="shared" si="497"/>
        <v>0</v>
      </c>
      <c r="J309" s="30">
        <f t="shared" si="497"/>
        <v>0</v>
      </c>
      <c r="K309" s="30">
        <f t="shared" si="497"/>
        <v>0</v>
      </c>
      <c r="L309" s="30">
        <f t="shared" si="497"/>
        <v>20.882000000000001</v>
      </c>
      <c r="M309" s="30"/>
      <c r="N309" s="30">
        <f t="shared" si="497"/>
        <v>0</v>
      </c>
      <c r="O309" s="30">
        <f t="shared" si="497"/>
        <v>0</v>
      </c>
      <c r="P309" s="30">
        <f t="shared" si="497"/>
        <v>0</v>
      </c>
      <c r="Q309" s="30">
        <f t="shared" si="497"/>
        <v>0</v>
      </c>
      <c r="R309" s="30"/>
      <c r="S309" s="30">
        <f t="shared" si="497"/>
        <v>0</v>
      </c>
      <c r="T309" s="30">
        <f t="shared" si="497"/>
        <v>0</v>
      </c>
      <c r="U309" s="30">
        <f t="shared" si="497"/>
        <v>0</v>
      </c>
      <c r="V309" s="30">
        <f t="shared" si="497"/>
        <v>0</v>
      </c>
      <c r="X309" s="183"/>
    </row>
    <row r="310" spans="1:24" ht="31.5" hidden="1" outlineLevel="4" x14ac:dyDescent="0.2">
      <c r="A310" s="32" t="s">
        <v>481</v>
      </c>
      <c r="B310" s="32" t="s">
        <v>515</v>
      </c>
      <c r="C310" s="32" t="s">
        <v>166</v>
      </c>
      <c r="D310" s="32"/>
      <c r="E310" s="33" t="s">
        <v>167</v>
      </c>
      <c r="F310" s="30">
        <f t="shared" si="497"/>
        <v>20.882000000000001</v>
      </c>
      <c r="G310" s="30">
        <f t="shared" si="497"/>
        <v>0</v>
      </c>
      <c r="H310" s="30">
        <f t="shared" si="497"/>
        <v>20.882000000000001</v>
      </c>
      <c r="I310" s="30">
        <f t="shared" si="497"/>
        <v>0</v>
      </c>
      <c r="J310" s="30">
        <f t="shared" si="497"/>
        <v>0</v>
      </c>
      <c r="K310" s="30">
        <f t="shared" si="497"/>
        <v>0</v>
      </c>
      <c r="L310" s="30">
        <f t="shared" si="497"/>
        <v>20.882000000000001</v>
      </c>
      <c r="M310" s="30"/>
      <c r="N310" s="30">
        <f t="shared" si="497"/>
        <v>0</v>
      </c>
      <c r="O310" s="30">
        <f t="shared" si="497"/>
        <v>0</v>
      </c>
      <c r="P310" s="30">
        <f t="shared" si="497"/>
        <v>0</v>
      </c>
      <c r="Q310" s="30">
        <f t="shared" si="497"/>
        <v>0</v>
      </c>
      <c r="R310" s="30"/>
      <c r="S310" s="30">
        <f t="shared" si="497"/>
        <v>0</v>
      </c>
      <c r="T310" s="30">
        <f t="shared" si="497"/>
        <v>0</v>
      </c>
      <c r="U310" s="30">
        <f t="shared" si="497"/>
        <v>0</v>
      </c>
      <c r="V310" s="30">
        <f t="shared" si="497"/>
        <v>0</v>
      </c>
      <c r="X310" s="183"/>
    </row>
    <row r="311" spans="1:24" ht="30.75" hidden="1" customHeight="1" outlineLevel="5" x14ac:dyDescent="0.2">
      <c r="A311" s="32" t="s">
        <v>481</v>
      </c>
      <c r="B311" s="32" t="s">
        <v>515</v>
      </c>
      <c r="C311" s="32" t="s">
        <v>168</v>
      </c>
      <c r="D311" s="32"/>
      <c r="E311" s="33" t="s">
        <v>408</v>
      </c>
      <c r="F311" s="30">
        <f t="shared" si="497"/>
        <v>20.882000000000001</v>
      </c>
      <c r="G311" s="30">
        <f t="shared" si="497"/>
        <v>0</v>
      </c>
      <c r="H311" s="30">
        <f t="shared" si="497"/>
        <v>20.882000000000001</v>
      </c>
      <c r="I311" s="30">
        <f t="shared" si="497"/>
        <v>0</v>
      </c>
      <c r="J311" s="30">
        <f t="shared" si="497"/>
        <v>0</v>
      </c>
      <c r="K311" s="30">
        <f t="shared" si="497"/>
        <v>0</v>
      </c>
      <c r="L311" s="30">
        <f t="shared" si="497"/>
        <v>20.882000000000001</v>
      </c>
      <c r="M311" s="30"/>
      <c r="N311" s="30">
        <f t="shared" si="497"/>
        <v>0</v>
      </c>
      <c r="O311" s="30">
        <f t="shared" si="497"/>
        <v>0</v>
      </c>
      <c r="P311" s="30">
        <f t="shared" si="497"/>
        <v>0</v>
      </c>
      <c r="Q311" s="30">
        <f t="shared" si="497"/>
        <v>0</v>
      </c>
      <c r="R311" s="30"/>
      <c r="S311" s="30">
        <f t="shared" si="497"/>
        <v>0</v>
      </c>
      <c r="T311" s="30">
        <f t="shared" si="497"/>
        <v>0</v>
      </c>
      <c r="U311" s="30">
        <f t="shared" si="497"/>
        <v>0</v>
      </c>
      <c r="V311" s="30">
        <f t="shared" si="497"/>
        <v>0</v>
      </c>
      <c r="X311" s="183"/>
    </row>
    <row r="312" spans="1:24" ht="31.5" hidden="1" outlineLevel="7" x14ac:dyDescent="0.2">
      <c r="A312" s="34" t="s">
        <v>481</v>
      </c>
      <c r="B312" s="34" t="s">
        <v>515</v>
      </c>
      <c r="C312" s="34" t="s">
        <v>168</v>
      </c>
      <c r="D312" s="34" t="s">
        <v>65</v>
      </c>
      <c r="E312" s="35" t="s">
        <v>66</v>
      </c>
      <c r="F312" s="31">
        <v>20.882000000000001</v>
      </c>
      <c r="G312" s="31"/>
      <c r="H312" s="31">
        <f>SUM(F312:G312)</f>
        <v>20.882000000000001</v>
      </c>
      <c r="I312" s="31"/>
      <c r="J312" s="31"/>
      <c r="K312" s="31"/>
      <c r="L312" s="31">
        <f>SUM(H312:K312)</f>
        <v>20.882000000000001</v>
      </c>
      <c r="M312" s="31"/>
      <c r="N312" s="31"/>
      <c r="O312" s="31">
        <f>SUM(M312:N312)</f>
        <v>0</v>
      </c>
      <c r="P312" s="31"/>
      <c r="Q312" s="31">
        <f>SUM(O312:P312)</f>
        <v>0</v>
      </c>
      <c r="R312" s="31"/>
      <c r="S312" s="31"/>
      <c r="T312" s="31">
        <f>SUM(R312:S312)</f>
        <v>0</v>
      </c>
      <c r="U312" s="31"/>
      <c r="V312" s="31">
        <f>SUM(T312:U312)</f>
        <v>0</v>
      </c>
      <c r="X312" s="183"/>
    </row>
    <row r="313" spans="1:24" ht="31.5" outlineLevel="3" x14ac:dyDescent="0.2">
      <c r="A313" s="32" t="s">
        <v>481</v>
      </c>
      <c r="B313" s="32" t="s">
        <v>515</v>
      </c>
      <c r="C313" s="32" t="s">
        <v>169</v>
      </c>
      <c r="D313" s="32"/>
      <c r="E313" s="33" t="s">
        <v>170</v>
      </c>
      <c r="F313" s="30">
        <f>F314+F329</f>
        <v>107795.75291</v>
      </c>
      <c r="G313" s="30">
        <f t="shared" ref="G313:J313" si="498">G314+G329</f>
        <v>-904.3</v>
      </c>
      <c r="H313" s="30">
        <f t="shared" si="498"/>
        <v>106891.45290999999</v>
      </c>
      <c r="I313" s="30">
        <f t="shared" si="498"/>
        <v>0</v>
      </c>
      <c r="J313" s="30">
        <f t="shared" si="498"/>
        <v>7155.2321199999997</v>
      </c>
      <c r="K313" s="30">
        <f t="shared" ref="K313:L313" si="499">K314+K329</f>
        <v>38035.19657</v>
      </c>
      <c r="L313" s="30">
        <f t="shared" si="499"/>
        <v>152081.88159999999</v>
      </c>
      <c r="M313" s="30">
        <f>M314+M329</f>
        <v>18170.64</v>
      </c>
      <c r="N313" s="30">
        <f t="shared" ref="N313" si="500">N314+N329</f>
        <v>0</v>
      </c>
      <c r="O313" s="30">
        <f t="shared" ref="O313:Q313" si="501">O314+O329</f>
        <v>18170.64</v>
      </c>
      <c r="P313" s="30">
        <f t="shared" si="501"/>
        <v>0</v>
      </c>
      <c r="Q313" s="30">
        <f t="shared" si="501"/>
        <v>18170.64</v>
      </c>
      <c r="R313" s="30">
        <f>R314+R329</f>
        <v>9170.64</v>
      </c>
      <c r="S313" s="30">
        <f t="shared" ref="S313" si="502">S314+S329</f>
        <v>0</v>
      </c>
      <c r="T313" s="30">
        <f t="shared" ref="T313:V313" si="503">T314+T329</f>
        <v>9170.64</v>
      </c>
      <c r="U313" s="30">
        <f t="shared" si="503"/>
        <v>0</v>
      </c>
      <c r="V313" s="30">
        <f t="shared" si="503"/>
        <v>9170.64</v>
      </c>
      <c r="X313" s="183"/>
    </row>
    <row r="314" spans="1:24" ht="15.75" outlineLevel="4" x14ac:dyDescent="0.2">
      <c r="A314" s="32" t="s">
        <v>481</v>
      </c>
      <c r="B314" s="32" t="s">
        <v>515</v>
      </c>
      <c r="C314" s="32" t="s">
        <v>171</v>
      </c>
      <c r="D314" s="32"/>
      <c r="E314" s="33" t="s">
        <v>172</v>
      </c>
      <c r="F314" s="30">
        <f>F315+F319+F322+F325+F327</f>
        <v>35877.14</v>
      </c>
      <c r="G314" s="30">
        <f t="shared" ref="G314:J314" si="504">G315+G319+G322+G325+G327</f>
        <v>-904.3</v>
      </c>
      <c r="H314" s="30">
        <f t="shared" si="504"/>
        <v>34972.839999999997</v>
      </c>
      <c r="I314" s="30">
        <f t="shared" si="504"/>
        <v>0</v>
      </c>
      <c r="J314" s="30">
        <f t="shared" si="504"/>
        <v>7155.2321199999997</v>
      </c>
      <c r="K314" s="30">
        <f t="shared" ref="K314:L314" si="505">K315+K319+K322+K325+K327</f>
        <v>38035.19657</v>
      </c>
      <c r="L314" s="30">
        <f t="shared" si="505"/>
        <v>80163.268689999997</v>
      </c>
      <c r="M314" s="30">
        <f t="shared" ref="M314:V314" si="506">M315+M319+M322+M325+M327</f>
        <v>18170.64</v>
      </c>
      <c r="N314" s="30">
        <f t="shared" ref="N314" si="507">N315+N319+N322+N325+N327</f>
        <v>0</v>
      </c>
      <c r="O314" s="30">
        <f t="shared" ref="O314:Q314" si="508">O315+O319+O322+O325+O327</f>
        <v>18170.64</v>
      </c>
      <c r="P314" s="30">
        <f t="shared" si="508"/>
        <v>0</v>
      </c>
      <c r="Q314" s="30">
        <f t="shared" si="508"/>
        <v>18170.64</v>
      </c>
      <c r="R314" s="30">
        <f t="shared" si="506"/>
        <v>9170.64</v>
      </c>
      <c r="S314" s="30">
        <f t="shared" si="506"/>
        <v>0</v>
      </c>
      <c r="T314" s="30">
        <f t="shared" si="506"/>
        <v>9170.64</v>
      </c>
      <c r="U314" s="30">
        <f t="shared" si="506"/>
        <v>0</v>
      </c>
      <c r="V314" s="30">
        <f t="shared" si="506"/>
        <v>9170.64</v>
      </c>
      <c r="X314" s="183"/>
    </row>
    <row r="315" spans="1:24" ht="31.5" outlineLevel="5" x14ac:dyDescent="0.2">
      <c r="A315" s="32" t="s">
        <v>481</v>
      </c>
      <c r="B315" s="32" t="s">
        <v>515</v>
      </c>
      <c r="C315" s="32" t="s">
        <v>173</v>
      </c>
      <c r="D315" s="32"/>
      <c r="E315" s="33" t="s">
        <v>174</v>
      </c>
      <c r="F315" s="30">
        <f>F318+F316</f>
        <v>3187.1</v>
      </c>
      <c r="G315" s="30">
        <f t="shared" ref="G315" si="509">G318+G316</f>
        <v>0</v>
      </c>
      <c r="H315" s="30">
        <f>H318+H316+H317</f>
        <v>3187.1</v>
      </c>
      <c r="I315" s="30">
        <f t="shared" ref="I315:V315" si="510">I318+I316+I317</f>
        <v>0</v>
      </c>
      <c r="J315" s="30">
        <f t="shared" si="510"/>
        <v>335.09116</v>
      </c>
      <c r="K315" s="30">
        <f t="shared" si="510"/>
        <v>2.8772999999999911</v>
      </c>
      <c r="L315" s="30">
        <f t="shared" si="510"/>
        <v>3525.06846</v>
      </c>
      <c r="M315" s="30">
        <f t="shared" si="510"/>
        <v>3187.1</v>
      </c>
      <c r="N315" s="30">
        <f t="shared" si="510"/>
        <v>0</v>
      </c>
      <c r="O315" s="30">
        <f t="shared" si="510"/>
        <v>3187.1</v>
      </c>
      <c r="P315" s="30">
        <f t="shared" si="510"/>
        <v>0</v>
      </c>
      <c r="Q315" s="30">
        <f t="shared" si="510"/>
        <v>3187.1</v>
      </c>
      <c r="R315" s="30">
        <f t="shared" si="510"/>
        <v>3187.1</v>
      </c>
      <c r="S315" s="30">
        <f t="shared" si="510"/>
        <v>0</v>
      </c>
      <c r="T315" s="30">
        <f t="shared" si="510"/>
        <v>3187.1</v>
      </c>
      <c r="U315" s="30">
        <f t="shared" si="510"/>
        <v>0</v>
      </c>
      <c r="V315" s="30">
        <f t="shared" si="510"/>
        <v>3187.1</v>
      </c>
      <c r="X315" s="183"/>
    </row>
    <row r="316" spans="1:24" ht="15.75" outlineLevel="5" x14ac:dyDescent="0.2">
      <c r="A316" s="34" t="s">
        <v>481</v>
      </c>
      <c r="B316" s="34" t="s">
        <v>515</v>
      </c>
      <c r="C316" s="34" t="s">
        <v>173</v>
      </c>
      <c r="D316" s="34" t="s">
        <v>7</v>
      </c>
      <c r="E316" s="35" t="s">
        <v>8</v>
      </c>
      <c r="F316" s="31">
        <v>300</v>
      </c>
      <c r="G316" s="31"/>
      <c r="H316" s="31">
        <f>SUM(F316:G316)</f>
        <v>300</v>
      </c>
      <c r="I316" s="31"/>
      <c r="J316" s="31"/>
      <c r="K316" s="31">
        <v>-300</v>
      </c>
      <c r="L316" s="31">
        <f>SUM(H316:K316)</f>
        <v>0</v>
      </c>
      <c r="M316" s="31">
        <v>300</v>
      </c>
      <c r="N316" s="31"/>
      <c r="O316" s="31">
        <f>SUM(M316:N316)</f>
        <v>300</v>
      </c>
      <c r="P316" s="31"/>
      <c r="Q316" s="31">
        <f>SUM(O316:P316)</f>
        <v>300</v>
      </c>
      <c r="R316" s="31">
        <v>300</v>
      </c>
      <c r="S316" s="31"/>
      <c r="T316" s="31">
        <f>SUM(R316:S316)</f>
        <v>300</v>
      </c>
      <c r="U316" s="31"/>
      <c r="V316" s="31">
        <f>SUM(T316:U316)</f>
        <v>300</v>
      </c>
      <c r="X316" s="183"/>
    </row>
    <row r="317" spans="1:24" ht="31.5" outlineLevel="5" x14ac:dyDescent="0.2">
      <c r="A317" s="34" t="s">
        <v>481</v>
      </c>
      <c r="B317" s="34" t="s">
        <v>515</v>
      </c>
      <c r="C317" s="34" t="s">
        <v>173</v>
      </c>
      <c r="D317" s="34" t="s">
        <v>65</v>
      </c>
      <c r="E317" s="35" t="s">
        <v>66</v>
      </c>
      <c r="F317" s="31"/>
      <c r="G317" s="31"/>
      <c r="H317" s="31"/>
      <c r="I317" s="31"/>
      <c r="J317" s="31"/>
      <c r="K317" s="31">
        <v>302.87729999999999</v>
      </c>
      <c r="L317" s="31">
        <f>SUM(H317:K317)</f>
        <v>302.87729999999999</v>
      </c>
      <c r="M317" s="31"/>
      <c r="N317" s="31"/>
      <c r="O317" s="31"/>
      <c r="P317" s="31"/>
      <c r="Q317" s="31"/>
      <c r="R317" s="31"/>
      <c r="S317" s="31"/>
      <c r="T317" s="31"/>
      <c r="U317" s="31"/>
      <c r="V317" s="31"/>
      <c r="X317" s="183"/>
    </row>
    <row r="318" spans="1:24" ht="15.75" outlineLevel="7" x14ac:dyDescent="0.2">
      <c r="A318" s="34" t="s">
        <v>481</v>
      </c>
      <c r="B318" s="34" t="s">
        <v>515</v>
      </c>
      <c r="C318" s="34" t="s">
        <v>173</v>
      </c>
      <c r="D318" s="34" t="s">
        <v>15</v>
      </c>
      <c r="E318" s="35" t="s">
        <v>16</v>
      </c>
      <c r="F318" s="31">
        <v>2887.1</v>
      </c>
      <c r="G318" s="31"/>
      <c r="H318" s="31">
        <f>SUM(F318:G318)</f>
        <v>2887.1</v>
      </c>
      <c r="I318" s="31"/>
      <c r="J318" s="31">
        <v>335.09116</v>
      </c>
      <c r="K318" s="31"/>
      <c r="L318" s="31">
        <f>SUM(H318:K318)</f>
        <v>3222.1911599999999</v>
      </c>
      <c r="M318" s="31">
        <v>2887.1</v>
      </c>
      <c r="N318" s="31"/>
      <c r="O318" s="31">
        <f>SUM(M318:N318)</f>
        <v>2887.1</v>
      </c>
      <c r="P318" s="31"/>
      <c r="Q318" s="31">
        <f>SUM(O318:P318)</f>
        <v>2887.1</v>
      </c>
      <c r="R318" s="31">
        <v>2887.1</v>
      </c>
      <c r="S318" s="31"/>
      <c r="T318" s="31">
        <f>SUM(R318:S318)</f>
        <v>2887.1</v>
      </c>
      <c r="U318" s="31"/>
      <c r="V318" s="31">
        <f>SUM(T318:U318)</f>
        <v>2887.1</v>
      </c>
      <c r="X318" s="183"/>
    </row>
    <row r="319" spans="1:24" ht="15.75" outlineLevel="5" x14ac:dyDescent="0.2">
      <c r="A319" s="32" t="s">
        <v>481</v>
      </c>
      <c r="B319" s="32" t="s">
        <v>515</v>
      </c>
      <c r="C319" s="32" t="s">
        <v>175</v>
      </c>
      <c r="D319" s="32"/>
      <c r="E319" s="33" t="s">
        <v>436</v>
      </c>
      <c r="F319" s="30">
        <f t="shared" ref="F319:R319" si="511">F320+F321</f>
        <v>12483.54</v>
      </c>
      <c r="G319" s="30">
        <f t="shared" ref="G319:J319" si="512">G320+G321</f>
        <v>0</v>
      </c>
      <c r="H319" s="30">
        <f t="shared" si="512"/>
        <v>12483.54</v>
      </c>
      <c r="I319" s="30">
        <f t="shared" si="512"/>
        <v>0</v>
      </c>
      <c r="J319" s="30">
        <f t="shared" si="512"/>
        <v>6820.1409599999997</v>
      </c>
      <c r="K319" s="30">
        <f t="shared" ref="K319:L319" si="513">K320+K321</f>
        <v>-138.19054000000006</v>
      </c>
      <c r="L319" s="30">
        <f t="shared" si="513"/>
        <v>19165.490420000002</v>
      </c>
      <c r="M319" s="30">
        <f t="shared" si="511"/>
        <v>13483.54</v>
      </c>
      <c r="N319" s="30">
        <f t="shared" si="511"/>
        <v>0</v>
      </c>
      <c r="O319" s="30">
        <f t="shared" si="511"/>
        <v>13483.54</v>
      </c>
      <c r="P319" s="30">
        <f t="shared" si="511"/>
        <v>0</v>
      </c>
      <c r="Q319" s="30">
        <f t="shared" si="511"/>
        <v>13483.54</v>
      </c>
      <c r="R319" s="30">
        <f t="shared" si="511"/>
        <v>4483.54</v>
      </c>
      <c r="S319" s="30">
        <f t="shared" ref="S319:V319" si="514">S320+S321</f>
        <v>0</v>
      </c>
      <c r="T319" s="30">
        <f t="shared" si="514"/>
        <v>4483.54</v>
      </c>
      <c r="U319" s="30">
        <f t="shared" si="514"/>
        <v>0</v>
      </c>
      <c r="V319" s="30">
        <f t="shared" si="514"/>
        <v>4483.54</v>
      </c>
      <c r="X319" s="183"/>
    </row>
    <row r="320" spans="1:24" ht="15.75" outlineLevel="7" x14ac:dyDescent="0.2">
      <c r="A320" s="34" t="s">
        <v>481</v>
      </c>
      <c r="B320" s="34" t="s">
        <v>515</v>
      </c>
      <c r="C320" s="34" t="s">
        <v>175</v>
      </c>
      <c r="D320" s="34" t="s">
        <v>7</v>
      </c>
      <c r="E320" s="35" t="s">
        <v>8</v>
      </c>
      <c r="F320" s="31">
        <v>1550</v>
      </c>
      <c r="G320" s="31"/>
      <c r="H320" s="31">
        <f t="shared" ref="H320:H321" si="515">SUM(F320:G320)</f>
        <v>1550</v>
      </c>
      <c r="I320" s="31"/>
      <c r="J320" s="31">
        <v>46.17351</v>
      </c>
      <c r="K320" s="31">
        <v>-2.8773</v>
      </c>
      <c r="L320" s="31">
        <f t="shared" ref="L320:L321" si="516">SUM(H320:K320)</f>
        <v>1593.29621</v>
      </c>
      <c r="M320" s="31">
        <v>1550</v>
      </c>
      <c r="N320" s="31"/>
      <c r="O320" s="31">
        <f t="shared" ref="O320:O321" si="517">SUM(M320:N320)</f>
        <v>1550</v>
      </c>
      <c r="P320" s="31"/>
      <c r="Q320" s="31">
        <f t="shared" ref="Q320:Q321" si="518">SUM(O320:P320)</f>
        <v>1550</v>
      </c>
      <c r="R320" s="31">
        <v>1550</v>
      </c>
      <c r="S320" s="31"/>
      <c r="T320" s="31">
        <f t="shared" ref="T320:T321" si="519">SUM(R320:S320)</f>
        <v>1550</v>
      </c>
      <c r="U320" s="31"/>
      <c r="V320" s="31">
        <f t="shared" ref="V320:V321" si="520">SUM(T320:U320)</f>
        <v>1550</v>
      </c>
      <c r="X320" s="183"/>
    </row>
    <row r="321" spans="1:24" ht="31.5" outlineLevel="7" x14ac:dyDescent="0.2">
      <c r="A321" s="34" t="s">
        <v>481</v>
      </c>
      <c r="B321" s="34" t="s">
        <v>515</v>
      </c>
      <c r="C321" s="34" t="s">
        <v>175</v>
      </c>
      <c r="D321" s="34" t="s">
        <v>65</v>
      </c>
      <c r="E321" s="35" t="s">
        <v>66</v>
      </c>
      <c r="F321" s="31">
        <v>10933.54</v>
      </c>
      <c r="G321" s="31"/>
      <c r="H321" s="31">
        <f t="shared" si="515"/>
        <v>10933.54</v>
      </c>
      <c r="I321" s="31"/>
      <c r="J321" s="31">
        <f>6773.96745</f>
        <v>6773.9674500000001</v>
      </c>
      <c r="K321" s="31">
        <f>-592.38732+457.07408</f>
        <v>-135.31324000000006</v>
      </c>
      <c r="L321" s="31">
        <f t="shared" si="516"/>
        <v>17572.194210000001</v>
      </c>
      <c r="M321" s="31">
        <v>11933.54</v>
      </c>
      <c r="N321" s="31"/>
      <c r="O321" s="31">
        <f t="shared" si="517"/>
        <v>11933.54</v>
      </c>
      <c r="P321" s="31"/>
      <c r="Q321" s="31">
        <f t="shared" si="518"/>
        <v>11933.54</v>
      </c>
      <c r="R321" s="31">
        <v>2933.54</v>
      </c>
      <c r="S321" s="31"/>
      <c r="T321" s="31">
        <f t="shared" si="519"/>
        <v>2933.54</v>
      </c>
      <c r="U321" s="31"/>
      <c r="V321" s="31">
        <f t="shared" si="520"/>
        <v>2933.54</v>
      </c>
      <c r="X321" s="183"/>
    </row>
    <row r="322" spans="1:24" ht="15.75" outlineLevel="5" x14ac:dyDescent="0.2">
      <c r="A322" s="32" t="s">
        <v>481</v>
      </c>
      <c r="B322" s="32" t="s">
        <v>515</v>
      </c>
      <c r="C322" s="32" t="s">
        <v>176</v>
      </c>
      <c r="D322" s="32"/>
      <c r="E322" s="33" t="s">
        <v>441</v>
      </c>
      <c r="F322" s="30">
        <f>F323</f>
        <v>1500</v>
      </c>
      <c r="G322" s="30">
        <f t="shared" ref="G322:J322" si="521">G323</f>
        <v>0</v>
      </c>
      <c r="H322" s="30">
        <f t="shared" si="521"/>
        <v>1500</v>
      </c>
      <c r="I322" s="30">
        <f t="shared" si="521"/>
        <v>0</v>
      </c>
      <c r="J322" s="30">
        <f t="shared" si="521"/>
        <v>0</v>
      </c>
      <c r="K322" s="30">
        <f>K323+K324</f>
        <v>38170.509810000003</v>
      </c>
      <c r="L322" s="30">
        <f t="shared" ref="L322:V322" si="522">L323+L324</f>
        <v>39670.509810000003</v>
      </c>
      <c r="M322" s="30">
        <f t="shared" si="522"/>
        <v>1500</v>
      </c>
      <c r="N322" s="30">
        <f t="shared" si="522"/>
        <v>0</v>
      </c>
      <c r="O322" s="30">
        <f t="shared" si="522"/>
        <v>1500</v>
      </c>
      <c r="P322" s="30">
        <f t="shared" si="522"/>
        <v>0</v>
      </c>
      <c r="Q322" s="30">
        <f t="shared" si="522"/>
        <v>1500</v>
      </c>
      <c r="R322" s="30">
        <f t="shared" si="522"/>
        <v>1500</v>
      </c>
      <c r="S322" s="30">
        <f t="shared" si="522"/>
        <v>0</v>
      </c>
      <c r="T322" s="30">
        <f t="shared" si="522"/>
        <v>1500</v>
      </c>
      <c r="U322" s="30">
        <f t="shared" si="522"/>
        <v>0</v>
      </c>
      <c r="V322" s="30">
        <f t="shared" si="522"/>
        <v>1500</v>
      </c>
      <c r="X322" s="183"/>
    </row>
    <row r="323" spans="1:24" ht="15.75" outlineLevel="7" x14ac:dyDescent="0.2">
      <c r="A323" s="34" t="s">
        <v>481</v>
      </c>
      <c r="B323" s="34" t="s">
        <v>515</v>
      </c>
      <c r="C323" s="34" t="s">
        <v>176</v>
      </c>
      <c r="D323" s="34" t="s">
        <v>7</v>
      </c>
      <c r="E323" s="35" t="s">
        <v>8</v>
      </c>
      <c r="F323" s="31">
        <v>1500</v>
      </c>
      <c r="G323" s="31"/>
      <c r="H323" s="31">
        <f>SUM(F323:G323)</f>
        <v>1500</v>
      </c>
      <c r="I323" s="31"/>
      <c r="J323" s="31"/>
      <c r="K323" s="31">
        <v>-35</v>
      </c>
      <c r="L323" s="31">
        <f>SUM(H323:K323)</f>
        <v>1465</v>
      </c>
      <c r="M323" s="31">
        <v>1500</v>
      </c>
      <c r="N323" s="31"/>
      <c r="O323" s="31">
        <f>SUM(M323:N323)</f>
        <v>1500</v>
      </c>
      <c r="P323" s="31"/>
      <c r="Q323" s="31">
        <f>SUM(O323:P323)</f>
        <v>1500</v>
      </c>
      <c r="R323" s="31">
        <v>1500</v>
      </c>
      <c r="S323" s="31"/>
      <c r="T323" s="31">
        <f>SUM(R323:S323)</f>
        <v>1500</v>
      </c>
      <c r="U323" s="31"/>
      <c r="V323" s="31">
        <f>SUM(T323:U323)</f>
        <v>1500</v>
      </c>
      <c r="X323" s="183"/>
    </row>
    <row r="324" spans="1:24" ht="15.75" outlineLevel="7" x14ac:dyDescent="0.2">
      <c r="A324" s="34" t="s">
        <v>481</v>
      </c>
      <c r="B324" s="34" t="s">
        <v>515</v>
      </c>
      <c r="C324" s="34" t="s">
        <v>176</v>
      </c>
      <c r="D324" s="34" t="s">
        <v>109</v>
      </c>
      <c r="E324" s="35" t="s">
        <v>110</v>
      </c>
      <c r="F324" s="31"/>
      <c r="G324" s="31"/>
      <c r="H324" s="31"/>
      <c r="I324" s="31"/>
      <c r="J324" s="31"/>
      <c r="K324" s="31">
        <f>30037.10155+8168.40826</f>
        <v>38205.509810000003</v>
      </c>
      <c r="L324" s="31">
        <f>SUM(H324:K324)</f>
        <v>38205.509810000003</v>
      </c>
      <c r="M324" s="31"/>
      <c r="N324" s="31"/>
      <c r="O324" s="31"/>
      <c r="P324" s="31"/>
      <c r="Q324" s="31"/>
      <c r="R324" s="31"/>
      <c r="S324" s="31"/>
      <c r="T324" s="31"/>
      <c r="U324" s="31"/>
      <c r="V324" s="31"/>
      <c r="X324" s="183"/>
    </row>
    <row r="325" spans="1:24" ht="31.5" hidden="1" outlineLevel="7" x14ac:dyDescent="0.2">
      <c r="A325" s="32" t="s">
        <v>481</v>
      </c>
      <c r="B325" s="32" t="s">
        <v>515</v>
      </c>
      <c r="C325" s="32" t="s">
        <v>458</v>
      </c>
      <c r="D325" s="32"/>
      <c r="E325" s="33" t="s">
        <v>575</v>
      </c>
      <c r="F325" s="30">
        <f t="shared" ref="F325:V325" si="523">F326</f>
        <v>2141</v>
      </c>
      <c r="G325" s="30">
        <f t="shared" si="523"/>
        <v>0</v>
      </c>
      <c r="H325" s="30">
        <f t="shared" si="523"/>
        <v>2141</v>
      </c>
      <c r="I325" s="30">
        <f t="shared" si="523"/>
        <v>0</v>
      </c>
      <c r="J325" s="30">
        <f t="shared" si="523"/>
        <v>0</v>
      </c>
      <c r="K325" s="30">
        <f t="shared" si="523"/>
        <v>0</v>
      </c>
      <c r="L325" s="30">
        <f t="shared" si="523"/>
        <v>2141</v>
      </c>
      <c r="M325" s="30"/>
      <c r="N325" s="30">
        <f t="shared" si="523"/>
        <v>0</v>
      </c>
      <c r="O325" s="30">
        <f t="shared" si="523"/>
        <v>0</v>
      </c>
      <c r="P325" s="30">
        <f t="shared" si="523"/>
        <v>0</v>
      </c>
      <c r="Q325" s="30">
        <f t="shared" si="523"/>
        <v>0</v>
      </c>
      <c r="R325" s="30"/>
      <c r="S325" s="30">
        <f t="shared" si="523"/>
        <v>0</v>
      </c>
      <c r="T325" s="30">
        <f t="shared" si="523"/>
        <v>0</v>
      </c>
      <c r="U325" s="30">
        <f t="shared" si="523"/>
        <v>0</v>
      </c>
      <c r="V325" s="30">
        <f t="shared" si="523"/>
        <v>0</v>
      </c>
      <c r="X325" s="183"/>
    </row>
    <row r="326" spans="1:24" ht="31.5" hidden="1" outlineLevel="7" x14ac:dyDescent="0.2">
      <c r="A326" s="34" t="s">
        <v>481</v>
      </c>
      <c r="B326" s="34" t="s">
        <v>515</v>
      </c>
      <c r="C326" s="34" t="s">
        <v>458</v>
      </c>
      <c r="D326" s="34" t="s">
        <v>65</v>
      </c>
      <c r="E326" s="35" t="s">
        <v>66</v>
      </c>
      <c r="F326" s="31">
        <v>2141</v>
      </c>
      <c r="G326" s="31"/>
      <c r="H326" s="31">
        <f>SUM(F326:G326)</f>
        <v>2141</v>
      </c>
      <c r="I326" s="31"/>
      <c r="J326" s="31"/>
      <c r="K326" s="31"/>
      <c r="L326" s="31">
        <f>SUM(H326:K326)</f>
        <v>2141</v>
      </c>
      <c r="M326" s="31"/>
      <c r="N326" s="31"/>
      <c r="O326" s="31">
        <f>SUM(M326:N326)</f>
        <v>0</v>
      </c>
      <c r="P326" s="31"/>
      <c r="Q326" s="31">
        <f>SUM(O326:P326)</f>
        <v>0</v>
      </c>
      <c r="R326" s="31"/>
      <c r="S326" s="31"/>
      <c r="T326" s="31">
        <f>SUM(R326:S326)</f>
        <v>0</v>
      </c>
      <c r="U326" s="31"/>
      <c r="V326" s="31">
        <f>SUM(T326:U326)</f>
        <v>0</v>
      </c>
      <c r="X326" s="183"/>
    </row>
    <row r="327" spans="1:24" ht="67.5" hidden="1" customHeight="1" outlineLevel="7" x14ac:dyDescent="0.2">
      <c r="A327" s="32" t="s">
        <v>481</v>
      </c>
      <c r="B327" s="32" t="s">
        <v>515</v>
      </c>
      <c r="C327" s="32" t="s">
        <v>755</v>
      </c>
      <c r="D327" s="32"/>
      <c r="E327" s="37" t="s">
        <v>756</v>
      </c>
      <c r="F327" s="30">
        <f t="shared" ref="F327:V327" si="524">F328</f>
        <v>16565.5</v>
      </c>
      <c r="G327" s="30">
        <f t="shared" si="524"/>
        <v>-904.3</v>
      </c>
      <c r="H327" s="30">
        <f t="shared" si="524"/>
        <v>15661.2</v>
      </c>
      <c r="I327" s="30">
        <f t="shared" si="524"/>
        <v>0</v>
      </c>
      <c r="J327" s="30">
        <f t="shared" si="524"/>
        <v>0</v>
      </c>
      <c r="K327" s="30">
        <f t="shared" si="524"/>
        <v>0</v>
      </c>
      <c r="L327" s="30">
        <f t="shared" si="524"/>
        <v>15661.2</v>
      </c>
      <c r="M327" s="30"/>
      <c r="N327" s="30">
        <f t="shared" si="524"/>
        <v>0</v>
      </c>
      <c r="O327" s="30">
        <f t="shared" si="524"/>
        <v>0</v>
      </c>
      <c r="P327" s="30">
        <f t="shared" si="524"/>
        <v>0</v>
      </c>
      <c r="Q327" s="30">
        <f t="shared" si="524"/>
        <v>0</v>
      </c>
      <c r="R327" s="30">
        <f t="shared" si="524"/>
        <v>0</v>
      </c>
      <c r="S327" s="30">
        <f t="shared" si="524"/>
        <v>0</v>
      </c>
      <c r="T327" s="30">
        <f t="shared" si="524"/>
        <v>0</v>
      </c>
      <c r="U327" s="30">
        <f t="shared" si="524"/>
        <v>0</v>
      </c>
      <c r="V327" s="30">
        <f t="shared" si="524"/>
        <v>0</v>
      </c>
      <c r="X327" s="183"/>
    </row>
    <row r="328" spans="1:24" ht="15.75" hidden="1" outlineLevel="7" x14ac:dyDescent="0.2">
      <c r="A328" s="34" t="s">
        <v>481</v>
      </c>
      <c r="B328" s="34" t="s">
        <v>515</v>
      </c>
      <c r="C328" s="34" t="s">
        <v>755</v>
      </c>
      <c r="D328" s="34" t="s">
        <v>109</v>
      </c>
      <c r="E328" s="35" t="s">
        <v>110</v>
      </c>
      <c r="F328" s="31">
        <v>16565.5</v>
      </c>
      <c r="G328" s="31">
        <v>-904.3</v>
      </c>
      <c r="H328" s="31">
        <f>SUM(F328:G328)</f>
        <v>15661.2</v>
      </c>
      <c r="I328" s="31"/>
      <c r="J328" s="31"/>
      <c r="K328" s="31"/>
      <c r="L328" s="31">
        <f>SUM(H328:K328)</f>
        <v>15661.2</v>
      </c>
      <c r="M328" s="31"/>
      <c r="N328" s="31"/>
      <c r="O328" s="31">
        <f>SUM(M328:N328)</f>
        <v>0</v>
      </c>
      <c r="P328" s="31"/>
      <c r="Q328" s="31">
        <f>SUM(O328:P328)</f>
        <v>0</v>
      </c>
      <c r="R328" s="31"/>
      <c r="S328" s="31"/>
      <c r="T328" s="31">
        <f>SUM(R328:S328)</f>
        <v>0</v>
      </c>
      <c r="U328" s="31"/>
      <c r="V328" s="31">
        <f>SUM(T328:U328)</f>
        <v>0</v>
      </c>
      <c r="X328" s="183"/>
    </row>
    <row r="329" spans="1:24" ht="31.5" hidden="1" outlineLevel="4" x14ac:dyDescent="0.2">
      <c r="A329" s="32" t="s">
        <v>481</v>
      </c>
      <c r="B329" s="32" t="s">
        <v>515</v>
      </c>
      <c r="C329" s="32" t="s">
        <v>177</v>
      </c>
      <c r="D329" s="32"/>
      <c r="E329" s="33" t="s">
        <v>178</v>
      </c>
      <c r="F329" s="30">
        <f t="shared" ref="F329:J329" si="525">F330+F332</f>
        <v>71918.612909999996</v>
      </c>
      <c r="G329" s="30">
        <f t="shared" si="525"/>
        <v>0</v>
      </c>
      <c r="H329" s="30">
        <f t="shared" si="525"/>
        <v>71918.612909999996</v>
      </c>
      <c r="I329" s="30">
        <f t="shared" si="525"/>
        <v>0</v>
      </c>
      <c r="J329" s="30">
        <f t="shared" si="525"/>
        <v>0</v>
      </c>
      <c r="K329" s="30">
        <f t="shared" ref="K329:L329" si="526">K330+K332</f>
        <v>0</v>
      </c>
      <c r="L329" s="30">
        <f t="shared" si="526"/>
        <v>71918.612909999996</v>
      </c>
      <c r="M329" s="30"/>
      <c r="N329" s="30">
        <f t="shared" ref="N329:Q329" si="527">N330+N332</f>
        <v>0</v>
      </c>
      <c r="O329" s="30">
        <f t="shared" si="527"/>
        <v>0</v>
      </c>
      <c r="P329" s="30">
        <f t="shared" si="527"/>
        <v>0</v>
      </c>
      <c r="Q329" s="30">
        <f t="shared" si="527"/>
        <v>0</v>
      </c>
      <c r="R329" s="30"/>
      <c r="S329" s="30">
        <f t="shared" ref="S329:V329" si="528">S330+S332</f>
        <v>0</v>
      </c>
      <c r="T329" s="30">
        <f t="shared" si="528"/>
        <v>0</v>
      </c>
      <c r="U329" s="30">
        <f t="shared" si="528"/>
        <v>0</v>
      </c>
      <c r="V329" s="30">
        <f t="shared" si="528"/>
        <v>0</v>
      </c>
      <c r="X329" s="183"/>
    </row>
    <row r="330" spans="1:24" ht="15.75" hidden="1" outlineLevel="5" x14ac:dyDescent="0.2">
      <c r="A330" s="32" t="s">
        <v>481</v>
      </c>
      <c r="B330" s="32" t="s">
        <v>515</v>
      </c>
      <c r="C330" s="32" t="s">
        <v>179</v>
      </c>
      <c r="D330" s="32"/>
      <c r="E330" s="33" t="s">
        <v>180</v>
      </c>
      <c r="F330" s="30">
        <f t="shared" ref="F330:V330" si="529">F331</f>
        <v>49283.281690000003</v>
      </c>
      <c r="G330" s="30">
        <f t="shared" si="529"/>
        <v>0</v>
      </c>
      <c r="H330" s="30">
        <f t="shared" si="529"/>
        <v>49283.281690000003</v>
      </c>
      <c r="I330" s="30">
        <f t="shared" si="529"/>
        <v>0</v>
      </c>
      <c r="J330" s="30">
        <f t="shared" si="529"/>
        <v>0</v>
      </c>
      <c r="K330" s="30">
        <f t="shared" si="529"/>
        <v>0</v>
      </c>
      <c r="L330" s="30">
        <f t="shared" si="529"/>
        <v>49283.281690000003</v>
      </c>
      <c r="M330" s="30"/>
      <c r="N330" s="30">
        <f t="shared" si="529"/>
        <v>0</v>
      </c>
      <c r="O330" s="30">
        <f t="shared" si="529"/>
        <v>0</v>
      </c>
      <c r="P330" s="30">
        <f t="shared" si="529"/>
        <v>0</v>
      </c>
      <c r="Q330" s="30">
        <f t="shared" si="529"/>
        <v>0</v>
      </c>
      <c r="R330" s="30"/>
      <c r="S330" s="30">
        <f t="shared" si="529"/>
        <v>0</v>
      </c>
      <c r="T330" s="30">
        <f t="shared" si="529"/>
        <v>0</v>
      </c>
      <c r="U330" s="30">
        <f t="shared" si="529"/>
        <v>0</v>
      </c>
      <c r="V330" s="30">
        <f t="shared" si="529"/>
        <v>0</v>
      </c>
      <c r="X330" s="183"/>
    </row>
    <row r="331" spans="1:24" ht="15.75" hidden="1" outlineLevel="7" x14ac:dyDescent="0.2">
      <c r="A331" s="34" t="s">
        <v>481</v>
      </c>
      <c r="B331" s="34" t="s">
        <v>515</v>
      </c>
      <c r="C331" s="34" t="s">
        <v>179</v>
      </c>
      <c r="D331" s="34" t="s">
        <v>109</v>
      </c>
      <c r="E331" s="35" t="s">
        <v>110</v>
      </c>
      <c r="F331" s="31">
        <v>49283.281690000003</v>
      </c>
      <c r="G331" s="31"/>
      <c r="H331" s="31">
        <f>SUM(F331:G331)</f>
        <v>49283.281690000003</v>
      </c>
      <c r="I331" s="31"/>
      <c r="J331" s="31"/>
      <c r="K331" s="31"/>
      <c r="L331" s="31">
        <f>SUM(H331:K331)</f>
        <v>49283.281690000003</v>
      </c>
      <c r="M331" s="31"/>
      <c r="N331" s="31"/>
      <c r="O331" s="31">
        <f>SUM(M331:N331)</f>
        <v>0</v>
      </c>
      <c r="P331" s="31"/>
      <c r="Q331" s="31">
        <f>SUM(O331:P331)</f>
        <v>0</v>
      </c>
      <c r="R331" s="31"/>
      <c r="S331" s="31"/>
      <c r="T331" s="31">
        <f>SUM(R331:S331)</f>
        <v>0</v>
      </c>
      <c r="U331" s="31"/>
      <c r="V331" s="31">
        <f>SUM(T331:U331)</f>
        <v>0</v>
      </c>
      <c r="X331" s="183"/>
    </row>
    <row r="332" spans="1:24" ht="31.5" hidden="1" outlineLevel="5" x14ac:dyDescent="0.2">
      <c r="A332" s="32" t="s">
        <v>481</v>
      </c>
      <c r="B332" s="32" t="s">
        <v>515</v>
      </c>
      <c r="C332" s="32" t="s">
        <v>181</v>
      </c>
      <c r="D332" s="32"/>
      <c r="E332" s="33" t="s">
        <v>182</v>
      </c>
      <c r="F332" s="30">
        <f t="shared" ref="F332:V332" si="530">F333</f>
        <v>22635.33122</v>
      </c>
      <c r="G332" s="30">
        <f t="shared" si="530"/>
        <v>0</v>
      </c>
      <c r="H332" s="30">
        <f t="shared" si="530"/>
        <v>22635.33122</v>
      </c>
      <c r="I332" s="30">
        <f t="shared" si="530"/>
        <v>0</v>
      </c>
      <c r="J332" s="30">
        <f t="shared" si="530"/>
        <v>0</v>
      </c>
      <c r="K332" s="30">
        <f t="shared" si="530"/>
        <v>0</v>
      </c>
      <c r="L332" s="30">
        <f t="shared" si="530"/>
        <v>22635.33122</v>
      </c>
      <c r="M332" s="30"/>
      <c r="N332" s="30">
        <f t="shared" si="530"/>
        <v>0</v>
      </c>
      <c r="O332" s="30">
        <f t="shared" si="530"/>
        <v>0</v>
      </c>
      <c r="P332" s="30">
        <f t="shared" si="530"/>
        <v>0</v>
      </c>
      <c r="Q332" s="30">
        <f t="shared" si="530"/>
        <v>0</v>
      </c>
      <c r="R332" s="30"/>
      <c r="S332" s="30">
        <f t="shared" si="530"/>
        <v>0</v>
      </c>
      <c r="T332" s="30">
        <f t="shared" si="530"/>
        <v>0</v>
      </c>
      <c r="U332" s="30">
        <f t="shared" si="530"/>
        <v>0</v>
      </c>
      <c r="V332" s="30">
        <f t="shared" si="530"/>
        <v>0</v>
      </c>
      <c r="X332" s="183"/>
    </row>
    <row r="333" spans="1:24" ht="15.75" hidden="1" outlineLevel="7" x14ac:dyDescent="0.2">
      <c r="A333" s="34" t="s">
        <v>481</v>
      </c>
      <c r="B333" s="34" t="s">
        <v>515</v>
      </c>
      <c r="C333" s="34" t="s">
        <v>181</v>
      </c>
      <c r="D333" s="34" t="s">
        <v>109</v>
      </c>
      <c r="E333" s="35" t="s">
        <v>110</v>
      </c>
      <c r="F333" s="31">
        <v>22635.33122</v>
      </c>
      <c r="G333" s="31"/>
      <c r="H333" s="31">
        <f>SUM(F333:G333)</f>
        <v>22635.33122</v>
      </c>
      <c r="I333" s="31"/>
      <c r="J333" s="31"/>
      <c r="K333" s="31"/>
      <c r="L333" s="31">
        <f>SUM(H333:K333)</f>
        <v>22635.33122</v>
      </c>
      <c r="M333" s="31"/>
      <c r="N333" s="31"/>
      <c r="O333" s="31">
        <f>SUM(M333:N333)</f>
        <v>0</v>
      </c>
      <c r="P333" s="31"/>
      <c r="Q333" s="31">
        <f>SUM(O333:P333)</f>
        <v>0</v>
      </c>
      <c r="R333" s="31"/>
      <c r="S333" s="31"/>
      <c r="T333" s="31">
        <f>SUM(R333:S333)</f>
        <v>0</v>
      </c>
      <c r="U333" s="31"/>
      <c r="V333" s="31">
        <f>SUM(T333:U333)</f>
        <v>0</v>
      </c>
      <c r="X333" s="183"/>
    </row>
    <row r="334" spans="1:24" ht="15.75" outlineLevel="1" x14ac:dyDescent="0.2">
      <c r="A334" s="32" t="s">
        <v>481</v>
      </c>
      <c r="B334" s="32" t="s">
        <v>517</v>
      </c>
      <c r="C334" s="32"/>
      <c r="D334" s="32"/>
      <c r="E334" s="33" t="s">
        <v>518</v>
      </c>
      <c r="F334" s="30">
        <f t="shared" ref="F334:V335" si="531">F335</f>
        <v>242844.81587999998</v>
      </c>
      <c r="G334" s="30">
        <f t="shared" si="531"/>
        <v>-638.59292000000005</v>
      </c>
      <c r="H334" s="30">
        <f t="shared" si="531"/>
        <v>242206.22295999998</v>
      </c>
      <c r="I334" s="30">
        <f t="shared" si="531"/>
        <v>0</v>
      </c>
      <c r="J334" s="30">
        <f t="shared" si="531"/>
        <v>5554.4418600000008</v>
      </c>
      <c r="K334" s="30">
        <f t="shared" si="531"/>
        <v>20357.86476</v>
      </c>
      <c r="L334" s="30">
        <f t="shared" si="531"/>
        <v>268118.52958000003</v>
      </c>
      <c r="M334" s="30">
        <f t="shared" ref="M334:M335" si="532">M335</f>
        <v>16166.36549</v>
      </c>
      <c r="N334" s="30">
        <f t="shared" si="531"/>
        <v>0</v>
      </c>
      <c r="O334" s="30">
        <f t="shared" si="531"/>
        <v>16166.36549</v>
      </c>
      <c r="P334" s="30">
        <f t="shared" si="531"/>
        <v>-202.43949000000001</v>
      </c>
      <c r="Q334" s="30">
        <f t="shared" si="531"/>
        <v>15963.925999999999</v>
      </c>
      <c r="R334" s="30">
        <f t="shared" ref="R334:R335" si="533">R335</f>
        <v>7964.2</v>
      </c>
      <c r="S334" s="30">
        <f t="shared" si="531"/>
        <v>0</v>
      </c>
      <c r="T334" s="30">
        <f t="shared" si="531"/>
        <v>7964.2</v>
      </c>
      <c r="U334" s="30">
        <f t="shared" si="531"/>
        <v>0</v>
      </c>
      <c r="V334" s="30">
        <f t="shared" si="531"/>
        <v>7964.2</v>
      </c>
      <c r="X334" s="183"/>
    </row>
    <row r="335" spans="1:24" ht="31.5" outlineLevel="2" x14ac:dyDescent="0.2">
      <c r="A335" s="32" t="s">
        <v>481</v>
      </c>
      <c r="B335" s="32" t="s">
        <v>517</v>
      </c>
      <c r="C335" s="32" t="s">
        <v>131</v>
      </c>
      <c r="D335" s="32"/>
      <c r="E335" s="33" t="s">
        <v>132</v>
      </c>
      <c r="F335" s="30">
        <f t="shared" si="531"/>
        <v>242844.81587999998</v>
      </c>
      <c r="G335" s="30">
        <f t="shared" si="531"/>
        <v>-638.59292000000005</v>
      </c>
      <c r="H335" s="30">
        <f t="shared" si="531"/>
        <v>242206.22295999998</v>
      </c>
      <c r="I335" s="30">
        <f t="shared" si="531"/>
        <v>0</v>
      </c>
      <c r="J335" s="30">
        <f t="shared" si="531"/>
        <v>5554.4418600000008</v>
      </c>
      <c r="K335" s="30">
        <f t="shared" si="531"/>
        <v>20357.86476</v>
      </c>
      <c r="L335" s="30">
        <f t="shared" si="531"/>
        <v>268118.52958000003</v>
      </c>
      <c r="M335" s="30">
        <f t="shared" si="532"/>
        <v>16166.36549</v>
      </c>
      <c r="N335" s="30">
        <f t="shared" si="531"/>
        <v>0</v>
      </c>
      <c r="O335" s="30">
        <f t="shared" si="531"/>
        <v>16166.36549</v>
      </c>
      <c r="P335" s="30">
        <f t="shared" si="531"/>
        <v>-202.43949000000001</v>
      </c>
      <c r="Q335" s="30">
        <f t="shared" si="531"/>
        <v>15963.925999999999</v>
      </c>
      <c r="R335" s="30">
        <f t="shared" si="533"/>
        <v>7964.2</v>
      </c>
      <c r="S335" s="30">
        <f t="shared" si="531"/>
        <v>0</v>
      </c>
      <c r="T335" s="30">
        <f t="shared" si="531"/>
        <v>7964.2</v>
      </c>
      <c r="U335" s="30">
        <f t="shared" si="531"/>
        <v>0</v>
      </c>
      <c r="V335" s="30">
        <f t="shared" si="531"/>
        <v>7964.2</v>
      </c>
      <c r="X335" s="183"/>
    </row>
    <row r="336" spans="1:24" ht="31.5" outlineLevel="3" x14ac:dyDescent="0.2">
      <c r="A336" s="32" t="s">
        <v>481</v>
      </c>
      <c r="B336" s="32" t="s">
        <v>517</v>
      </c>
      <c r="C336" s="32" t="s">
        <v>185</v>
      </c>
      <c r="D336" s="32"/>
      <c r="E336" s="33" t="s">
        <v>186</v>
      </c>
      <c r="F336" s="30">
        <f>F337+F343+F355+F362</f>
        <v>242844.81587999998</v>
      </c>
      <c r="G336" s="30">
        <f t="shared" ref="G336:J336" si="534">G337+G343+G355+G362</f>
        <v>-638.59292000000005</v>
      </c>
      <c r="H336" s="30">
        <f t="shared" si="534"/>
        <v>242206.22295999998</v>
      </c>
      <c r="I336" s="30">
        <f t="shared" si="534"/>
        <v>0</v>
      </c>
      <c r="J336" s="30">
        <f t="shared" si="534"/>
        <v>5554.4418600000008</v>
      </c>
      <c r="K336" s="30">
        <f t="shared" ref="K336:L336" si="535">K337+K343+K355+K362</f>
        <v>20357.86476</v>
      </c>
      <c r="L336" s="30">
        <f t="shared" si="535"/>
        <v>268118.52958000003</v>
      </c>
      <c r="M336" s="30">
        <f>M337+M343+M355+M362</f>
        <v>16166.36549</v>
      </c>
      <c r="N336" s="30">
        <f t="shared" ref="N336" si="536">N337+N343+N355+N362</f>
        <v>0</v>
      </c>
      <c r="O336" s="30">
        <f t="shared" ref="O336:Q336" si="537">O337+O343+O355+O362</f>
        <v>16166.36549</v>
      </c>
      <c r="P336" s="30">
        <f t="shared" si="537"/>
        <v>-202.43949000000001</v>
      </c>
      <c r="Q336" s="30">
        <f t="shared" si="537"/>
        <v>15963.925999999999</v>
      </c>
      <c r="R336" s="30">
        <f>R337+R343+R355+R362</f>
        <v>7964.2</v>
      </c>
      <c r="S336" s="30">
        <f t="shared" ref="S336" si="538">S337+S343+S355+S362</f>
        <v>0</v>
      </c>
      <c r="T336" s="30">
        <f t="shared" ref="T336:V336" si="539">T337+T343+T355+T362</f>
        <v>7964.2</v>
      </c>
      <c r="U336" s="30">
        <f t="shared" si="539"/>
        <v>0</v>
      </c>
      <c r="V336" s="30">
        <f t="shared" si="539"/>
        <v>7964.2</v>
      </c>
      <c r="X336" s="183"/>
    </row>
    <row r="337" spans="1:24" ht="31.5" outlineLevel="4" x14ac:dyDescent="0.2">
      <c r="A337" s="32" t="s">
        <v>481</v>
      </c>
      <c r="B337" s="32" t="s">
        <v>517</v>
      </c>
      <c r="C337" s="32" t="s">
        <v>187</v>
      </c>
      <c r="D337" s="32"/>
      <c r="E337" s="33" t="s">
        <v>188</v>
      </c>
      <c r="F337" s="30">
        <f>F338+F341</f>
        <v>10427.300000000001</v>
      </c>
      <c r="G337" s="30">
        <f t="shared" ref="G337:J337" si="540">G338+G341</f>
        <v>-638.59292000000005</v>
      </c>
      <c r="H337" s="30">
        <f t="shared" si="540"/>
        <v>9788.7070800000001</v>
      </c>
      <c r="I337" s="30">
        <f t="shared" si="540"/>
        <v>0</v>
      </c>
      <c r="J337" s="30">
        <f t="shared" si="540"/>
        <v>5144.3008200000004</v>
      </c>
      <c r="K337" s="30">
        <f t="shared" ref="K337:L337" si="541">K338+K341</f>
        <v>12032.83527</v>
      </c>
      <c r="L337" s="30">
        <f t="shared" si="541"/>
        <v>26965.84317</v>
      </c>
      <c r="M337" s="30">
        <f>M338+M341</f>
        <v>4217.7</v>
      </c>
      <c r="N337" s="30">
        <f t="shared" ref="N337" si="542">N338+N341</f>
        <v>0</v>
      </c>
      <c r="O337" s="30">
        <f t="shared" ref="O337:Q337" si="543">O338+O341</f>
        <v>4217.7</v>
      </c>
      <c r="P337" s="30">
        <f t="shared" si="543"/>
        <v>0</v>
      </c>
      <c r="Q337" s="30">
        <f t="shared" si="543"/>
        <v>4217.7</v>
      </c>
      <c r="R337" s="30">
        <f>R338+R341</f>
        <v>4217.7</v>
      </c>
      <c r="S337" s="30">
        <f t="shared" ref="S337" si="544">S338+S341</f>
        <v>0</v>
      </c>
      <c r="T337" s="30">
        <f t="shared" ref="T337:V337" si="545">T338+T341</f>
        <v>4217.7</v>
      </c>
      <c r="U337" s="30">
        <f t="shared" si="545"/>
        <v>0</v>
      </c>
      <c r="V337" s="30">
        <f t="shared" si="545"/>
        <v>4217.7</v>
      </c>
      <c r="X337" s="183"/>
    </row>
    <row r="338" spans="1:24" ht="47.25" customHeight="1" outlineLevel="5" x14ac:dyDescent="0.2">
      <c r="A338" s="32" t="s">
        <v>481</v>
      </c>
      <c r="B338" s="32" t="s">
        <v>517</v>
      </c>
      <c r="C338" s="32" t="s">
        <v>189</v>
      </c>
      <c r="D338" s="32"/>
      <c r="E338" s="33" t="s">
        <v>190</v>
      </c>
      <c r="F338" s="30">
        <f>F340+F339</f>
        <v>8709.6</v>
      </c>
      <c r="G338" s="30">
        <f t="shared" ref="G338:J338" si="546">G340+G339</f>
        <v>-638.59292000000005</v>
      </c>
      <c r="H338" s="30">
        <f t="shared" si="546"/>
        <v>8071.0070800000003</v>
      </c>
      <c r="I338" s="30">
        <f t="shared" si="546"/>
        <v>0</v>
      </c>
      <c r="J338" s="30">
        <f t="shared" si="546"/>
        <v>1883.82809</v>
      </c>
      <c r="K338" s="30">
        <f t="shared" ref="K338:L338" si="547">K340+K339</f>
        <v>0</v>
      </c>
      <c r="L338" s="30">
        <f t="shared" si="547"/>
        <v>9954.8351700000003</v>
      </c>
      <c r="M338" s="30">
        <f>M340+M339</f>
        <v>2500</v>
      </c>
      <c r="N338" s="30">
        <f t="shared" ref="N338" si="548">N340+N339</f>
        <v>0</v>
      </c>
      <c r="O338" s="30">
        <f t="shared" ref="O338:Q338" si="549">O340+O339</f>
        <v>2500</v>
      </c>
      <c r="P338" s="30">
        <f t="shared" si="549"/>
        <v>0</v>
      </c>
      <c r="Q338" s="30">
        <f t="shared" si="549"/>
        <v>2500</v>
      </c>
      <c r="R338" s="30">
        <f>R340+R339</f>
        <v>2500</v>
      </c>
      <c r="S338" s="30">
        <f t="shared" ref="S338" si="550">S340+S339</f>
        <v>0</v>
      </c>
      <c r="T338" s="30">
        <f t="shared" ref="T338:V338" si="551">T340+T339</f>
        <v>2500</v>
      </c>
      <c r="U338" s="30">
        <f t="shared" si="551"/>
        <v>0</v>
      </c>
      <c r="V338" s="30">
        <f t="shared" si="551"/>
        <v>2500</v>
      </c>
      <c r="X338" s="183"/>
    </row>
    <row r="339" spans="1:24" ht="15.75" hidden="1" outlineLevel="5" x14ac:dyDescent="0.2">
      <c r="A339" s="34" t="s">
        <v>481</v>
      </c>
      <c r="B339" s="34" t="s">
        <v>517</v>
      </c>
      <c r="C339" s="34" t="s">
        <v>189</v>
      </c>
      <c r="D339" s="34" t="s">
        <v>7</v>
      </c>
      <c r="E339" s="35" t="s">
        <v>8</v>
      </c>
      <c r="F339" s="31">
        <v>2500</v>
      </c>
      <c r="G339" s="31"/>
      <c r="H339" s="31">
        <f>SUM(F339:G339)</f>
        <v>2500</v>
      </c>
      <c r="I339" s="31"/>
      <c r="J339" s="31"/>
      <c r="K339" s="31"/>
      <c r="L339" s="31">
        <f>SUM(H339:K339)</f>
        <v>2500</v>
      </c>
      <c r="M339" s="31">
        <v>2500</v>
      </c>
      <c r="N339" s="31"/>
      <c r="O339" s="31">
        <f>SUM(M339:N339)</f>
        <v>2500</v>
      </c>
      <c r="P339" s="31"/>
      <c r="Q339" s="31">
        <f>SUM(O339:P339)</f>
        <v>2500</v>
      </c>
      <c r="R339" s="31">
        <v>2500</v>
      </c>
      <c r="S339" s="31"/>
      <c r="T339" s="31">
        <f>SUM(R339:S339)</f>
        <v>2500</v>
      </c>
      <c r="U339" s="31"/>
      <c r="V339" s="31">
        <f>SUM(T339:U339)</f>
        <v>2500</v>
      </c>
      <c r="X339" s="183"/>
    </row>
    <row r="340" spans="1:24" ht="15.75" outlineLevel="7" x14ac:dyDescent="0.2">
      <c r="A340" s="34" t="s">
        <v>481</v>
      </c>
      <c r="B340" s="34" t="s">
        <v>517</v>
      </c>
      <c r="C340" s="34" t="s">
        <v>189</v>
      </c>
      <c r="D340" s="34" t="s">
        <v>15</v>
      </c>
      <c r="E340" s="35" t="s">
        <v>16</v>
      </c>
      <c r="F340" s="31">
        <v>6209.6</v>
      </c>
      <c r="G340" s="31">
        <v>-638.59292000000005</v>
      </c>
      <c r="H340" s="31">
        <f>SUM(F340:G340)</f>
        <v>5571.0070800000003</v>
      </c>
      <c r="I340" s="31"/>
      <c r="J340" s="31">
        <v>1883.82809</v>
      </c>
      <c r="K340" s="31"/>
      <c r="L340" s="31">
        <f>SUM(H340:K340)</f>
        <v>7454.8351700000003</v>
      </c>
      <c r="M340" s="31"/>
      <c r="N340" s="31"/>
      <c r="O340" s="31">
        <f>SUM(M340:N340)</f>
        <v>0</v>
      </c>
      <c r="P340" s="31"/>
      <c r="Q340" s="31">
        <f>SUM(O340:P340)</f>
        <v>0</v>
      </c>
      <c r="R340" s="31"/>
      <c r="S340" s="31"/>
      <c r="T340" s="31">
        <f>SUM(R340:S340)</f>
        <v>0</v>
      </c>
      <c r="U340" s="31"/>
      <c r="V340" s="31">
        <f>SUM(T340:U340)</f>
        <v>0</v>
      </c>
      <c r="X340" s="183"/>
    </row>
    <row r="341" spans="1:24" ht="15.75" outlineLevel="5" x14ac:dyDescent="0.2">
      <c r="A341" s="32" t="s">
        <v>481</v>
      </c>
      <c r="B341" s="32" t="s">
        <v>517</v>
      </c>
      <c r="C341" s="32" t="s">
        <v>191</v>
      </c>
      <c r="D341" s="32"/>
      <c r="E341" s="33" t="s">
        <v>192</v>
      </c>
      <c r="F341" s="30">
        <f>F342</f>
        <v>1717.7</v>
      </c>
      <c r="G341" s="30">
        <f t="shared" ref="G341:L341" si="552">G342</f>
        <v>0</v>
      </c>
      <c r="H341" s="30">
        <f t="shared" si="552"/>
        <v>1717.7</v>
      </c>
      <c r="I341" s="30">
        <f t="shared" si="552"/>
        <v>0</v>
      </c>
      <c r="J341" s="30">
        <f t="shared" si="552"/>
        <v>3260.47273</v>
      </c>
      <c r="K341" s="30">
        <f t="shared" si="552"/>
        <v>12032.83527</v>
      </c>
      <c r="L341" s="30">
        <f t="shared" si="552"/>
        <v>17011.008000000002</v>
      </c>
      <c r="M341" s="30">
        <f t="shared" ref="M341:R341" si="553">M342</f>
        <v>1717.7</v>
      </c>
      <c r="N341" s="30">
        <f t="shared" ref="N341" si="554">N342</f>
        <v>0</v>
      </c>
      <c r="O341" s="30">
        <f t="shared" ref="O341:Q341" si="555">O342</f>
        <v>1717.7</v>
      </c>
      <c r="P341" s="30">
        <f t="shared" si="555"/>
        <v>0</v>
      </c>
      <c r="Q341" s="30">
        <f t="shared" si="555"/>
        <v>1717.7</v>
      </c>
      <c r="R341" s="30">
        <f t="shared" si="553"/>
        <v>1717.7</v>
      </c>
      <c r="S341" s="30">
        <f t="shared" ref="S341" si="556">S342</f>
        <v>0</v>
      </c>
      <c r="T341" s="30">
        <f t="shared" ref="T341:V341" si="557">T342</f>
        <v>1717.7</v>
      </c>
      <c r="U341" s="30">
        <f t="shared" si="557"/>
        <v>0</v>
      </c>
      <c r="V341" s="30">
        <f t="shared" si="557"/>
        <v>1717.7</v>
      </c>
      <c r="X341" s="183"/>
    </row>
    <row r="342" spans="1:24" ht="31.5" outlineLevel="5" x14ac:dyDescent="0.2">
      <c r="A342" s="34" t="s">
        <v>481</v>
      </c>
      <c r="B342" s="34" t="s">
        <v>517</v>
      </c>
      <c r="C342" s="34" t="s">
        <v>191</v>
      </c>
      <c r="D342" s="34" t="s">
        <v>65</v>
      </c>
      <c r="E342" s="40" t="s">
        <v>421</v>
      </c>
      <c r="F342" s="31">
        <v>1717.7</v>
      </c>
      <c r="G342" s="31"/>
      <c r="H342" s="31">
        <f>SUM(F342:G342)</f>
        <v>1717.7</v>
      </c>
      <c r="I342" s="31"/>
      <c r="J342" s="31">
        <v>3260.47273</v>
      </c>
      <c r="K342" s="31">
        <f>-538.61994+538.61994+467.89986+11564.93541</f>
        <v>12032.83527</v>
      </c>
      <c r="L342" s="31">
        <f>SUM(H342:K342)</f>
        <v>17011.008000000002</v>
      </c>
      <c r="M342" s="31">
        <v>1717.7</v>
      </c>
      <c r="N342" s="31"/>
      <c r="O342" s="31">
        <f>SUM(M342:N342)</f>
        <v>1717.7</v>
      </c>
      <c r="P342" s="31"/>
      <c r="Q342" s="31">
        <f>SUM(O342:P342)</f>
        <v>1717.7</v>
      </c>
      <c r="R342" s="31">
        <v>1717.7</v>
      </c>
      <c r="S342" s="31"/>
      <c r="T342" s="31">
        <f>SUM(R342:S342)</f>
        <v>1717.7</v>
      </c>
      <c r="U342" s="31"/>
      <c r="V342" s="31">
        <f>SUM(T342:U342)</f>
        <v>1717.7</v>
      </c>
      <c r="X342" s="183"/>
    </row>
    <row r="343" spans="1:24" ht="15.75" outlineLevel="7" x14ac:dyDescent="0.2">
      <c r="A343" s="32" t="s">
        <v>481</v>
      </c>
      <c r="B343" s="32" t="s">
        <v>517</v>
      </c>
      <c r="C343" s="32" t="s">
        <v>427</v>
      </c>
      <c r="D343" s="34"/>
      <c r="E343" s="33" t="s">
        <v>425</v>
      </c>
      <c r="F343" s="30">
        <f>F344+F349+F351+F347</f>
        <v>232209.15</v>
      </c>
      <c r="G343" s="30">
        <f t="shared" ref="G343:H343" si="558">G344+G349+G351+G347</f>
        <v>0</v>
      </c>
      <c r="H343" s="30">
        <f t="shared" si="558"/>
        <v>232209.15</v>
      </c>
      <c r="I343" s="30">
        <f>I344+I349+I351+I347+I353</f>
        <v>0</v>
      </c>
      <c r="J343" s="30">
        <f t="shared" ref="J343:V343" si="559">J344+J349+J351+J347+J353</f>
        <v>410.14103999999998</v>
      </c>
      <c r="K343" s="30">
        <f t="shared" si="559"/>
        <v>8122.59</v>
      </c>
      <c r="L343" s="30">
        <f t="shared" si="559"/>
        <v>240741.88104000001</v>
      </c>
      <c r="M343" s="30">
        <f t="shared" si="559"/>
        <v>3746.5</v>
      </c>
      <c r="N343" s="30">
        <f t="shared" si="559"/>
        <v>0</v>
      </c>
      <c r="O343" s="30">
        <f t="shared" si="559"/>
        <v>3746.5</v>
      </c>
      <c r="P343" s="30">
        <f t="shared" si="559"/>
        <v>0</v>
      </c>
      <c r="Q343" s="30">
        <f t="shared" si="559"/>
        <v>3746.5</v>
      </c>
      <c r="R343" s="30">
        <f t="shared" si="559"/>
        <v>3746.5</v>
      </c>
      <c r="S343" s="30">
        <f t="shared" si="559"/>
        <v>0</v>
      </c>
      <c r="T343" s="30">
        <f t="shared" si="559"/>
        <v>3746.5</v>
      </c>
      <c r="U343" s="30">
        <f t="shared" si="559"/>
        <v>0</v>
      </c>
      <c r="V343" s="30">
        <f t="shared" si="559"/>
        <v>3746.5</v>
      </c>
      <c r="X343" s="183"/>
    </row>
    <row r="344" spans="1:24" s="68" customFormat="1" ht="15.75" outlineLevel="7" x14ac:dyDescent="0.2">
      <c r="A344" s="32" t="s">
        <v>481</v>
      </c>
      <c r="B344" s="32" t="s">
        <v>517</v>
      </c>
      <c r="C344" s="32" t="s">
        <v>428</v>
      </c>
      <c r="D344" s="32"/>
      <c r="E344" s="33" t="s">
        <v>426</v>
      </c>
      <c r="F344" s="30">
        <f>F345+F346</f>
        <v>9746.5</v>
      </c>
      <c r="G344" s="30">
        <f t="shared" ref="G344:J344" si="560">G345+G346</f>
        <v>0</v>
      </c>
      <c r="H344" s="30">
        <f t="shared" si="560"/>
        <v>9746.5</v>
      </c>
      <c r="I344" s="30">
        <f t="shared" si="560"/>
        <v>0</v>
      </c>
      <c r="J344" s="30">
        <f t="shared" si="560"/>
        <v>410.14103999999998</v>
      </c>
      <c r="K344" s="30">
        <f t="shared" ref="K344:L344" si="561">K345+K346</f>
        <v>0</v>
      </c>
      <c r="L344" s="30">
        <f t="shared" si="561"/>
        <v>10156.64104</v>
      </c>
      <c r="M344" s="30">
        <f t="shared" ref="M344:R344" si="562">M345+M346</f>
        <v>3746.5</v>
      </c>
      <c r="N344" s="30">
        <f t="shared" ref="N344" si="563">N345+N346</f>
        <v>0</v>
      </c>
      <c r="O344" s="30">
        <f t="shared" ref="O344:Q344" si="564">O345+O346</f>
        <v>3746.5</v>
      </c>
      <c r="P344" s="30">
        <f t="shared" si="564"/>
        <v>0</v>
      </c>
      <c r="Q344" s="30">
        <f t="shared" si="564"/>
        <v>3746.5</v>
      </c>
      <c r="R344" s="30">
        <f t="shared" si="562"/>
        <v>3746.5</v>
      </c>
      <c r="S344" s="30">
        <f t="shared" ref="S344" si="565">S345+S346</f>
        <v>0</v>
      </c>
      <c r="T344" s="30">
        <f t="shared" ref="T344:V344" si="566">T345+T346</f>
        <v>3746.5</v>
      </c>
      <c r="U344" s="30">
        <f t="shared" si="566"/>
        <v>0</v>
      </c>
      <c r="V344" s="30">
        <f t="shared" si="566"/>
        <v>3746.5</v>
      </c>
      <c r="X344" s="183"/>
    </row>
    <row r="345" spans="1:24" ht="31.5" hidden="1" outlineLevel="7" x14ac:dyDescent="0.2">
      <c r="A345" s="34" t="s">
        <v>481</v>
      </c>
      <c r="B345" s="34" t="s">
        <v>517</v>
      </c>
      <c r="C345" s="34" t="s">
        <v>428</v>
      </c>
      <c r="D345" s="34" t="s">
        <v>65</v>
      </c>
      <c r="E345" s="40" t="s">
        <v>421</v>
      </c>
      <c r="F345" s="31">
        <v>7000</v>
      </c>
      <c r="G345" s="31"/>
      <c r="H345" s="31">
        <f>SUM(F345:G345)</f>
        <v>7000</v>
      </c>
      <c r="I345" s="31"/>
      <c r="J345" s="31"/>
      <c r="K345" s="31">
        <v>-7000</v>
      </c>
      <c r="L345" s="31">
        <f>SUM(H345:K345)</f>
        <v>0</v>
      </c>
      <c r="M345" s="31"/>
      <c r="N345" s="31"/>
      <c r="O345" s="31">
        <f>SUM(M345:N345)</f>
        <v>0</v>
      </c>
      <c r="P345" s="31"/>
      <c r="Q345" s="31">
        <f>SUM(O345:P345)</f>
        <v>0</v>
      </c>
      <c r="R345" s="31"/>
      <c r="S345" s="31"/>
      <c r="T345" s="31">
        <f>SUM(R345:S345)</f>
        <v>0</v>
      </c>
      <c r="U345" s="31"/>
      <c r="V345" s="31">
        <f>SUM(T345:U345)</f>
        <v>0</v>
      </c>
      <c r="X345" s="183"/>
    </row>
    <row r="346" spans="1:24" ht="15.75" outlineLevel="7" x14ac:dyDescent="0.2">
      <c r="A346" s="34" t="s">
        <v>481</v>
      </c>
      <c r="B346" s="34" t="s">
        <v>517</v>
      </c>
      <c r="C346" s="34" t="s">
        <v>428</v>
      </c>
      <c r="D346" s="34" t="s">
        <v>15</v>
      </c>
      <c r="E346" s="35" t="s">
        <v>16</v>
      </c>
      <c r="F346" s="31">
        <v>2746.5</v>
      </c>
      <c r="G346" s="31"/>
      <c r="H346" s="31">
        <f>SUM(F346:G346)</f>
        <v>2746.5</v>
      </c>
      <c r="I346" s="31"/>
      <c r="J346" s="31">
        <v>410.14103999999998</v>
      </c>
      <c r="K346" s="31">
        <v>7000</v>
      </c>
      <c r="L346" s="31">
        <f>SUM(H346:K346)</f>
        <v>10156.64104</v>
      </c>
      <c r="M346" s="31">
        <v>3746.5</v>
      </c>
      <c r="N346" s="31"/>
      <c r="O346" s="31">
        <f>SUM(M346:N346)</f>
        <v>3746.5</v>
      </c>
      <c r="P346" s="31"/>
      <c r="Q346" s="31">
        <f>SUM(O346:P346)</f>
        <v>3746.5</v>
      </c>
      <c r="R346" s="31">
        <v>3746.5</v>
      </c>
      <c r="S346" s="31"/>
      <c r="T346" s="31">
        <f>SUM(R346:S346)</f>
        <v>3746.5</v>
      </c>
      <c r="U346" s="31"/>
      <c r="V346" s="31">
        <f>SUM(T346:U346)</f>
        <v>3746.5</v>
      </c>
      <c r="X346" s="183"/>
    </row>
    <row r="347" spans="1:24" s="68" customFormat="1" ht="31.5" hidden="1" outlineLevel="7" x14ac:dyDescent="0.2">
      <c r="A347" s="32" t="s">
        <v>481</v>
      </c>
      <c r="B347" s="32" t="s">
        <v>517</v>
      </c>
      <c r="C347" s="32" t="s">
        <v>699</v>
      </c>
      <c r="D347" s="32"/>
      <c r="E347" s="33" t="s">
        <v>730</v>
      </c>
      <c r="F347" s="30">
        <f>F348</f>
        <v>166847</v>
      </c>
      <c r="G347" s="30">
        <f t="shared" ref="G347:L347" si="567">G348</f>
        <v>0</v>
      </c>
      <c r="H347" s="30">
        <f t="shared" si="567"/>
        <v>166847</v>
      </c>
      <c r="I347" s="30">
        <f t="shared" si="567"/>
        <v>0</v>
      </c>
      <c r="J347" s="30">
        <f t="shared" si="567"/>
        <v>0</v>
      </c>
      <c r="K347" s="30">
        <f t="shared" si="567"/>
        <v>0</v>
      </c>
      <c r="L347" s="30">
        <f t="shared" si="567"/>
        <v>166847</v>
      </c>
      <c r="M347" s="30"/>
      <c r="N347" s="30">
        <f t="shared" ref="N347" si="568">N348</f>
        <v>0</v>
      </c>
      <c r="O347" s="30">
        <f t="shared" ref="O347:Q347" si="569">O348</f>
        <v>0</v>
      </c>
      <c r="P347" s="30">
        <f t="shared" si="569"/>
        <v>0</v>
      </c>
      <c r="Q347" s="30">
        <f t="shared" si="569"/>
        <v>0</v>
      </c>
      <c r="R347" s="30"/>
      <c r="S347" s="30">
        <f t="shared" ref="S347" si="570">S348</f>
        <v>0</v>
      </c>
      <c r="T347" s="30">
        <f t="shared" ref="T347:V347" si="571">T348</f>
        <v>0</v>
      </c>
      <c r="U347" s="30">
        <f t="shared" si="571"/>
        <v>0</v>
      </c>
      <c r="V347" s="30">
        <f t="shared" si="571"/>
        <v>0</v>
      </c>
      <c r="X347" s="183"/>
    </row>
    <row r="348" spans="1:24" ht="31.5" hidden="1" outlineLevel="7" x14ac:dyDescent="0.2">
      <c r="A348" s="34" t="s">
        <v>481</v>
      </c>
      <c r="B348" s="34" t="s">
        <v>517</v>
      </c>
      <c r="C348" s="34" t="s">
        <v>699</v>
      </c>
      <c r="D348" s="34" t="s">
        <v>15</v>
      </c>
      <c r="E348" s="40" t="s">
        <v>421</v>
      </c>
      <c r="F348" s="31">
        <v>166847</v>
      </c>
      <c r="G348" s="31"/>
      <c r="H348" s="31">
        <f>SUM(F348:G348)</f>
        <v>166847</v>
      </c>
      <c r="I348" s="31"/>
      <c r="J348" s="31"/>
      <c r="K348" s="31"/>
      <c r="L348" s="31">
        <f>SUM(H348:K348)</f>
        <v>166847</v>
      </c>
      <c r="M348" s="31"/>
      <c r="N348" s="31"/>
      <c r="O348" s="31">
        <f>SUM(M348:N348)</f>
        <v>0</v>
      </c>
      <c r="P348" s="31"/>
      <c r="Q348" s="31">
        <f>SUM(O348:P348)</f>
        <v>0</v>
      </c>
      <c r="R348" s="31"/>
      <c r="S348" s="31"/>
      <c r="T348" s="31">
        <f>SUM(R348:S348)</f>
        <v>0</v>
      </c>
      <c r="U348" s="31"/>
      <c r="V348" s="31">
        <f>SUM(T348:U348)</f>
        <v>0</v>
      </c>
      <c r="X348" s="183"/>
    </row>
    <row r="349" spans="1:24" s="68" customFormat="1" ht="31.5" hidden="1" outlineLevel="7" x14ac:dyDescent="0.2">
      <c r="A349" s="32" t="s">
        <v>481</v>
      </c>
      <c r="B349" s="32" t="s">
        <v>517</v>
      </c>
      <c r="C349" s="32" t="s">
        <v>698</v>
      </c>
      <c r="D349" s="32"/>
      <c r="E349" s="33" t="s">
        <v>650</v>
      </c>
      <c r="F349" s="30">
        <f>F350</f>
        <v>18520</v>
      </c>
      <c r="G349" s="30">
        <f t="shared" ref="G349:L349" si="572">G350</f>
        <v>0</v>
      </c>
      <c r="H349" s="30">
        <f t="shared" si="572"/>
        <v>18520</v>
      </c>
      <c r="I349" s="30">
        <f t="shared" si="572"/>
        <v>0</v>
      </c>
      <c r="J349" s="30">
        <f t="shared" si="572"/>
        <v>0</v>
      </c>
      <c r="K349" s="30">
        <f t="shared" si="572"/>
        <v>-18520</v>
      </c>
      <c r="L349" s="30">
        <f t="shared" si="572"/>
        <v>0</v>
      </c>
      <c r="M349" s="30"/>
      <c r="N349" s="30">
        <f t="shared" ref="N349" si="573">N350</f>
        <v>0</v>
      </c>
      <c r="O349" s="30">
        <f t="shared" ref="O349:Q349" si="574">O350</f>
        <v>0</v>
      </c>
      <c r="P349" s="30">
        <f t="shared" si="574"/>
        <v>0</v>
      </c>
      <c r="Q349" s="30">
        <f t="shared" si="574"/>
        <v>0</v>
      </c>
      <c r="R349" s="30"/>
      <c r="S349" s="30">
        <f t="shared" ref="S349" si="575">S350</f>
        <v>0</v>
      </c>
      <c r="T349" s="30">
        <f t="shared" ref="T349:V349" si="576">T350</f>
        <v>0</v>
      </c>
      <c r="U349" s="30">
        <f t="shared" si="576"/>
        <v>0</v>
      </c>
      <c r="V349" s="30">
        <f t="shared" si="576"/>
        <v>0</v>
      </c>
      <c r="X349" s="183"/>
    </row>
    <row r="350" spans="1:24" ht="31.5" hidden="1" outlineLevel="7" x14ac:dyDescent="0.2">
      <c r="A350" s="34" t="s">
        <v>481</v>
      </c>
      <c r="B350" s="34" t="s">
        <v>517</v>
      </c>
      <c r="C350" s="34" t="s">
        <v>698</v>
      </c>
      <c r="D350" s="34" t="s">
        <v>15</v>
      </c>
      <c r="E350" s="40" t="s">
        <v>421</v>
      </c>
      <c r="F350" s="31">
        <v>18520</v>
      </c>
      <c r="G350" s="31"/>
      <c r="H350" s="31">
        <f>SUM(F350:G350)</f>
        <v>18520</v>
      </c>
      <c r="I350" s="31"/>
      <c r="J350" s="31"/>
      <c r="K350" s="31">
        <v>-18520</v>
      </c>
      <c r="L350" s="31">
        <f>SUM(H350:K350)</f>
        <v>0</v>
      </c>
      <c r="M350" s="31"/>
      <c r="N350" s="31"/>
      <c r="O350" s="31">
        <f>SUM(M350:N350)</f>
        <v>0</v>
      </c>
      <c r="P350" s="31"/>
      <c r="Q350" s="31">
        <f>SUM(O350:P350)</f>
        <v>0</v>
      </c>
      <c r="R350" s="31"/>
      <c r="S350" s="31"/>
      <c r="T350" s="31">
        <f>SUM(R350:S350)</f>
        <v>0</v>
      </c>
      <c r="U350" s="31"/>
      <c r="V350" s="31">
        <f>SUM(T350:U350)</f>
        <v>0</v>
      </c>
      <c r="X350" s="183"/>
    </row>
    <row r="351" spans="1:24" s="68" customFormat="1" ht="31.5" hidden="1" outlineLevel="7" x14ac:dyDescent="0.2">
      <c r="A351" s="32" t="s">
        <v>481</v>
      </c>
      <c r="B351" s="32" t="s">
        <v>517</v>
      </c>
      <c r="C351" s="32" t="s">
        <v>698</v>
      </c>
      <c r="D351" s="32"/>
      <c r="E351" s="33" t="s">
        <v>662</v>
      </c>
      <c r="F351" s="30">
        <f>F352</f>
        <v>37095.65</v>
      </c>
      <c r="G351" s="30">
        <f t="shared" ref="G351:L353" si="577">G352</f>
        <v>0</v>
      </c>
      <c r="H351" s="30">
        <f t="shared" si="577"/>
        <v>37095.65</v>
      </c>
      <c r="I351" s="30">
        <f t="shared" si="577"/>
        <v>0</v>
      </c>
      <c r="J351" s="30">
        <f t="shared" si="577"/>
        <v>0</v>
      </c>
      <c r="K351" s="30">
        <f t="shared" si="577"/>
        <v>0</v>
      </c>
      <c r="L351" s="30">
        <f t="shared" si="577"/>
        <v>37095.65</v>
      </c>
      <c r="M351" s="30"/>
      <c r="N351" s="30">
        <f t="shared" ref="N351" si="578">N352</f>
        <v>0</v>
      </c>
      <c r="O351" s="30">
        <f t="shared" ref="O351:Q351" si="579">O352</f>
        <v>0</v>
      </c>
      <c r="P351" s="30">
        <f t="shared" si="579"/>
        <v>0</v>
      </c>
      <c r="Q351" s="30">
        <f t="shared" si="579"/>
        <v>0</v>
      </c>
      <c r="R351" s="30"/>
      <c r="S351" s="30">
        <f t="shared" ref="S351" si="580">S352</f>
        <v>0</v>
      </c>
      <c r="T351" s="30">
        <f t="shared" ref="T351:V351" si="581">T352</f>
        <v>0</v>
      </c>
      <c r="U351" s="30">
        <f t="shared" si="581"/>
        <v>0</v>
      </c>
      <c r="V351" s="30">
        <f t="shared" si="581"/>
        <v>0</v>
      </c>
      <c r="X351" s="183"/>
    </row>
    <row r="352" spans="1:24" ht="31.5" hidden="1" outlineLevel="7" x14ac:dyDescent="0.2">
      <c r="A352" s="34" t="s">
        <v>481</v>
      </c>
      <c r="B352" s="34" t="s">
        <v>517</v>
      </c>
      <c r="C352" s="34" t="s">
        <v>698</v>
      </c>
      <c r="D352" s="34" t="s">
        <v>15</v>
      </c>
      <c r="E352" s="40" t="s">
        <v>421</v>
      </c>
      <c r="F352" s="31">
        <v>37095.65</v>
      </c>
      <c r="G352" s="31"/>
      <c r="H352" s="31">
        <f>SUM(F352:G352)</f>
        <v>37095.65</v>
      </c>
      <c r="I352" s="31"/>
      <c r="J352" s="31"/>
      <c r="K352" s="31"/>
      <c r="L352" s="31">
        <f>SUM(H352:K352)</f>
        <v>37095.65</v>
      </c>
      <c r="M352" s="31"/>
      <c r="N352" s="31"/>
      <c r="O352" s="31">
        <f>SUM(M352:N352)</f>
        <v>0</v>
      </c>
      <c r="P352" s="31"/>
      <c r="Q352" s="31">
        <f>SUM(O352:P352)</f>
        <v>0</v>
      </c>
      <c r="R352" s="31"/>
      <c r="S352" s="31"/>
      <c r="T352" s="31">
        <f>SUM(R352:S352)</f>
        <v>0</v>
      </c>
      <c r="U352" s="31"/>
      <c r="V352" s="31">
        <f>SUM(T352:U352)</f>
        <v>0</v>
      </c>
      <c r="X352" s="183"/>
    </row>
    <row r="353" spans="1:24" ht="47.25" outlineLevel="7" x14ac:dyDescent="0.2">
      <c r="A353" s="32" t="s">
        <v>481</v>
      </c>
      <c r="B353" s="32" t="s">
        <v>517</v>
      </c>
      <c r="C353" s="32" t="s">
        <v>818</v>
      </c>
      <c r="D353" s="34"/>
      <c r="E353" s="54" t="s">
        <v>819</v>
      </c>
      <c r="F353" s="31"/>
      <c r="G353" s="31"/>
      <c r="H353" s="31"/>
      <c r="I353" s="30">
        <f t="shared" si="577"/>
        <v>0</v>
      </c>
      <c r="J353" s="30">
        <f t="shared" si="577"/>
        <v>0</v>
      </c>
      <c r="K353" s="30">
        <f t="shared" si="577"/>
        <v>26642.59</v>
      </c>
      <c r="L353" s="30">
        <f t="shared" si="577"/>
        <v>26642.59</v>
      </c>
      <c r="M353" s="31"/>
      <c r="N353" s="31"/>
      <c r="O353" s="31"/>
      <c r="P353" s="31"/>
      <c r="Q353" s="31"/>
      <c r="R353" s="31"/>
      <c r="S353" s="31"/>
      <c r="T353" s="31"/>
      <c r="U353" s="31"/>
      <c r="V353" s="31"/>
      <c r="X353" s="183"/>
    </row>
    <row r="354" spans="1:24" ht="31.5" outlineLevel="7" x14ac:dyDescent="0.2">
      <c r="A354" s="34" t="s">
        <v>481</v>
      </c>
      <c r="B354" s="34" t="s">
        <v>517</v>
      </c>
      <c r="C354" s="34" t="s">
        <v>818</v>
      </c>
      <c r="D354" s="34" t="s">
        <v>15</v>
      </c>
      <c r="E354" s="40" t="s">
        <v>421</v>
      </c>
      <c r="F354" s="31"/>
      <c r="G354" s="31"/>
      <c r="H354" s="31"/>
      <c r="I354" s="31"/>
      <c r="J354" s="31"/>
      <c r="K354" s="31">
        <f>16208.676+10433.914</f>
        <v>26642.59</v>
      </c>
      <c r="L354" s="31">
        <f>SUM(H354:K354)</f>
        <v>26642.59</v>
      </c>
      <c r="M354" s="31"/>
      <c r="N354" s="31"/>
      <c r="O354" s="31"/>
      <c r="P354" s="31"/>
      <c r="Q354" s="31"/>
      <c r="R354" s="31"/>
      <c r="S354" s="31"/>
      <c r="T354" s="31"/>
      <c r="U354" s="31"/>
      <c r="V354" s="31"/>
      <c r="X354" s="183"/>
    </row>
    <row r="355" spans="1:24" s="68" customFormat="1" ht="15.75" outlineLevel="7" x14ac:dyDescent="0.2">
      <c r="A355" s="32" t="s">
        <v>481</v>
      </c>
      <c r="B355" s="32" t="s">
        <v>517</v>
      </c>
      <c r="C355" s="32" t="s">
        <v>453</v>
      </c>
      <c r="D355" s="32"/>
      <c r="E355" s="33" t="s">
        <v>193</v>
      </c>
      <c r="F355" s="30">
        <f>F356</f>
        <v>208.36588</v>
      </c>
      <c r="G355" s="30">
        <f t="shared" ref="G355:L356" si="582">G356</f>
        <v>0</v>
      </c>
      <c r="H355" s="30">
        <f t="shared" si="582"/>
        <v>208.36588</v>
      </c>
      <c r="I355" s="30">
        <f t="shared" si="582"/>
        <v>0</v>
      </c>
      <c r="J355" s="30">
        <f t="shared" si="582"/>
        <v>0</v>
      </c>
      <c r="K355" s="30">
        <f t="shared" si="582"/>
        <v>202.43949000000001</v>
      </c>
      <c r="L355" s="30">
        <f t="shared" si="582"/>
        <v>410.80537000000004</v>
      </c>
      <c r="M355" s="30">
        <f t="shared" ref="M355:R356" si="583">M356</f>
        <v>202.43949000000001</v>
      </c>
      <c r="N355" s="30">
        <f t="shared" ref="N355:N356" si="584">N356</f>
        <v>0</v>
      </c>
      <c r="O355" s="30">
        <f t="shared" ref="O355:Q356" si="585">O356</f>
        <v>202.43949000000001</v>
      </c>
      <c r="P355" s="30">
        <f t="shared" si="585"/>
        <v>-202.43949000000001</v>
      </c>
      <c r="Q355" s="30">
        <f t="shared" si="585"/>
        <v>0</v>
      </c>
      <c r="R355" s="30">
        <f t="shared" si="583"/>
        <v>0</v>
      </c>
      <c r="S355" s="30">
        <f t="shared" ref="S355:S356" si="586">S356</f>
        <v>0</v>
      </c>
      <c r="T355" s="30">
        <f t="shared" ref="T355:V356" si="587">T356</f>
        <v>0</v>
      </c>
      <c r="U355" s="30">
        <f t="shared" si="587"/>
        <v>0</v>
      </c>
      <c r="V355" s="30">
        <f t="shared" si="587"/>
        <v>0</v>
      </c>
      <c r="X355" s="183"/>
    </row>
    <row r="356" spans="1:24" s="68" customFormat="1" ht="31.5" outlineLevel="7" x14ac:dyDescent="0.2">
      <c r="A356" s="32" t="s">
        <v>481</v>
      </c>
      <c r="B356" s="32" t="s">
        <v>517</v>
      </c>
      <c r="C356" s="32" t="s">
        <v>672</v>
      </c>
      <c r="D356" s="32"/>
      <c r="E356" s="33" t="s">
        <v>671</v>
      </c>
      <c r="F356" s="30">
        <f>F357</f>
        <v>208.36588</v>
      </c>
      <c r="G356" s="30">
        <f t="shared" si="582"/>
        <v>0</v>
      </c>
      <c r="H356" s="30">
        <f t="shared" si="582"/>
        <v>208.36588</v>
      </c>
      <c r="I356" s="30">
        <f t="shared" si="582"/>
        <v>0</v>
      </c>
      <c r="J356" s="30">
        <f t="shared" si="582"/>
        <v>0</v>
      </c>
      <c r="K356" s="30">
        <f t="shared" si="582"/>
        <v>202.43949000000001</v>
      </c>
      <c r="L356" s="30">
        <f t="shared" si="582"/>
        <v>410.80537000000004</v>
      </c>
      <c r="M356" s="30">
        <f t="shared" si="583"/>
        <v>202.43949000000001</v>
      </c>
      <c r="N356" s="30">
        <f t="shared" si="584"/>
        <v>0</v>
      </c>
      <c r="O356" s="30">
        <f t="shared" si="585"/>
        <v>202.43949000000001</v>
      </c>
      <c r="P356" s="30">
        <f t="shared" si="585"/>
        <v>-202.43949000000001</v>
      </c>
      <c r="Q356" s="30">
        <f t="shared" si="585"/>
        <v>0</v>
      </c>
      <c r="R356" s="30">
        <f t="shared" si="583"/>
        <v>0</v>
      </c>
      <c r="S356" s="30">
        <f t="shared" si="586"/>
        <v>0</v>
      </c>
      <c r="T356" s="30">
        <f t="shared" si="587"/>
        <v>0</v>
      </c>
      <c r="U356" s="30">
        <f t="shared" si="587"/>
        <v>0</v>
      </c>
      <c r="V356" s="30">
        <f t="shared" si="587"/>
        <v>0</v>
      </c>
      <c r="X356" s="183"/>
    </row>
    <row r="357" spans="1:24" ht="15.75" outlineLevel="7" x14ac:dyDescent="0.2">
      <c r="A357" s="34" t="s">
        <v>481</v>
      </c>
      <c r="B357" s="34" t="s">
        <v>517</v>
      </c>
      <c r="C357" s="34" t="s">
        <v>672</v>
      </c>
      <c r="D357" s="26" t="s">
        <v>109</v>
      </c>
      <c r="E357" s="27" t="s">
        <v>110</v>
      </c>
      <c r="F357" s="31">
        <f>F359+F360+F361</f>
        <v>208.36588</v>
      </c>
      <c r="G357" s="31">
        <f t="shared" ref="G357:J357" si="588">G359+G360+G361</f>
        <v>0</v>
      </c>
      <c r="H357" s="31">
        <f t="shared" si="588"/>
        <v>208.36588</v>
      </c>
      <c r="I357" s="31">
        <f t="shared" si="588"/>
        <v>0</v>
      </c>
      <c r="J357" s="31">
        <f t="shared" si="588"/>
        <v>0</v>
      </c>
      <c r="K357" s="31">
        <f t="shared" ref="K357:L357" si="589">K359+K360+K361</f>
        <v>202.43949000000001</v>
      </c>
      <c r="L357" s="31">
        <f t="shared" si="589"/>
        <v>410.80537000000004</v>
      </c>
      <c r="M357" s="31">
        <f t="shared" ref="M357:R357" si="590">M359+M360+M361</f>
        <v>202.43949000000001</v>
      </c>
      <c r="N357" s="31">
        <f t="shared" si="590"/>
        <v>0</v>
      </c>
      <c r="O357" s="31">
        <f t="shared" si="590"/>
        <v>202.43949000000001</v>
      </c>
      <c r="P357" s="31">
        <f t="shared" si="590"/>
        <v>-202.43949000000001</v>
      </c>
      <c r="Q357" s="31">
        <f t="shared" si="590"/>
        <v>0</v>
      </c>
      <c r="R357" s="31">
        <f t="shared" si="590"/>
        <v>0</v>
      </c>
      <c r="S357" s="31">
        <f t="shared" ref="S357:V357" si="591">S359+S360+S361</f>
        <v>0</v>
      </c>
      <c r="T357" s="31">
        <f t="shared" si="591"/>
        <v>0</v>
      </c>
      <c r="U357" s="31">
        <f t="shared" si="591"/>
        <v>0</v>
      </c>
      <c r="V357" s="31">
        <f t="shared" si="591"/>
        <v>0</v>
      </c>
      <c r="X357" s="183"/>
    </row>
    <row r="358" spans="1:24" ht="15.75" outlineLevel="7" x14ac:dyDescent="0.2">
      <c r="A358" s="34"/>
      <c r="B358" s="34"/>
      <c r="C358" s="34"/>
      <c r="D358" s="34"/>
      <c r="E358" s="50" t="s">
        <v>437</v>
      </c>
      <c r="F358" s="31"/>
      <c r="G358" s="31"/>
      <c r="H358" s="31"/>
      <c r="I358" s="31"/>
      <c r="J358" s="31"/>
      <c r="K358" s="31"/>
      <c r="L358" s="31"/>
      <c r="M358" s="31"/>
      <c r="N358" s="31"/>
      <c r="O358" s="31"/>
      <c r="P358" s="31"/>
      <c r="Q358" s="31"/>
      <c r="R358" s="31"/>
      <c r="S358" s="31"/>
      <c r="T358" s="31"/>
      <c r="U358" s="31"/>
      <c r="V358" s="31"/>
      <c r="X358" s="183"/>
    </row>
    <row r="359" spans="1:24" ht="31.5" hidden="1" outlineLevel="7" x14ac:dyDescent="0.2">
      <c r="A359" s="34"/>
      <c r="B359" s="34"/>
      <c r="C359" s="34"/>
      <c r="D359" s="34"/>
      <c r="E359" s="40" t="s">
        <v>673</v>
      </c>
      <c r="F359" s="31">
        <v>208.36588</v>
      </c>
      <c r="G359" s="31"/>
      <c r="H359" s="31">
        <f>SUM(F359:G359)</f>
        <v>208.36588</v>
      </c>
      <c r="I359" s="31"/>
      <c r="J359" s="31"/>
      <c r="K359" s="31"/>
      <c r="L359" s="31">
        <f>SUM(H359:K359)</f>
        <v>208.36588</v>
      </c>
      <c r="M359" s="31"/>
      <c r="N359" s="31"/>
      <c r="O359" s="31">
        <f>SUM(M359:N359)</f>
        <v>0</v>
      </c>
      <c r="P359" s="31"/>
      <c r="Q359" s="31">
        <f>SUM(O359:P359)</f>
        <v>0</v>
      </c>
      <c r="R359" s="31"/>
      <c r="S359" s="31"/>
      <c r="T359" s="31">
        <f>SUM(R359:S359)</f>
        <v>0</v>
      </c>
      <c r="U359" s="31"/>
      <c r="V359" s="31">
        <f>SUM(T359:U359)</f>
        <v>0</v>
      </c>
      <c r="X359" s="183"/>
    </row>
    <row r="360" spans="1:24" ht="31.5" outlineLevel="7" x14ac:dyDescent="0.2">
      <c r="A360" s="34"/>
      <c r="B360" s="34"/>
      <c r="C360" s="34"/>
      <c r="D360" s="34"/>
      <c r="E360" s="40" t="s">
        <v>674</v>
      </c>
      <c r="F360" s="31"/>
      <c r="G360" s="31"/>
      <c r="H360" s="31"/>
      <c r="I360" s="31"/>
      <c r="J360" s="31"/>
      <c r="K360" s="31">
        <v>84.09836</v>
      </c>
      <c r="L360" s="31">
        <f t="shared" ref="L360:L361" si="592">SUM(H360:K360)</f>
        <v>84.09836</v>
      </c>
      <c r="M360" s="31">
        <v>84.09836</v>
      </c>
      <c r="N360" s="31"/>
      <c r="O360" s="31">
        <f t="shared" ref="O360:O361" si="593">SUM(M360:N360)</f>
        <v>84.09836</v>
      </c>
      <c r="P360" s="31">
        <v>-84.09836</v>
      </c>
      <c r="Q360" s="31">
        <f t="shared" ref="Q360:Q361" si="594">SUM(O360:P360)</f>
        <v>0</v>
      </c>
      <c r="R360" s="31"/>
      <c r="S360" s="31"/>
      <c r="T360" s="31">
        <f t="shared" ref="T360:T361" si="595">SUM(R360:S360)</f>
        <v>0</v>
      </c>
      <c r="U360" s="31"/>
      <c r="V360" s="31">
        <f t="shared" ref="V360:V361" si="596">SUM(T360:U360)</f>
        <v>0</v>
      </c>
      <c r="X360" s="183"/>
    </row>
    <row r="361" spans="1:24" ht="31.5" outlineLevel="7" x14ac:dyDescent="0.2">
      <c r="A361" s="34"/>
      <c r="B361" s="34"/>
      <c r="C361" s="34"/>
      <c r="D361" s="34"/>
      <c r="E361" s="40" t="s">
        <v>675</v>
      </c>
      <c r="F361" s="31"/>
      <c r="G361" s="31"/>
      <c r="H361" s="31"/>
      <c r="I361" s="31"/>
      <c r="J361" s="31"/>
      <c r="K361" s="31">
        <v>118.34113000000001</v>
      </c>
      <c r="L361" s="31">
        <f t="shared" si="592"/>
        <v>118.34113000000001</v>
      </c>
      <c r="M361" s="31">
        <v>118.34113000000001</v>
      </c>
      <c r="N361" s="31"/>
      <c r="O361" s="31">
        <f t="shared" si="593"/>
        <v>118.34113000000001</v>
      </c>
      <c r="P361" s="31">
        <v>-118.34113000000001</v>
      </c>
      <c r="Q361" s="31">
        <f t="shared" si="594"/>
        <v>0</v>
      </c>
      <c r="R361" s="31"/>
      <c r="S361" s="31"/>
      <c r="T361" s="31">
        <f t="shared" si="595"/>
        <v>0</v>
      </c>
      <c r="U361" s="31"/>
      <c r="V361" s="31">
        <f t="shared" si="596"/>
        <v>0</v>
      </c>
      <c r="X361" s="183"/>
    </row>
    <row r="362" spans="1:24" ht="31.5" hidden="1" outlineLevel="7" x14ac:dyDescent="0.2">
      <c r="A362" s="32" t="s">
        <v>481</v>
      </c>
      <c r="B362" s="32" t="s">
        <v>517</v>
      </c>
      <c r="C362" s="32" t="s">
        <v>676</v>
      </c>
      <c r="D362" s="34"/>
      <c r="E362" s="33" t="s">
        <v>670</v>
      </c>
      <c r="F362" s="30"/>
      <c r="G362" s="30"/>
      <c r="H362" s="30"/>
      <c r="I362" s="30"/>
      <c r="J362" s="30"/>
      <c r="K362" s="30"/>
      <c r="L362" s="30"/>
      <c r="M362" s="30">
        <f t="shared" ref="M362:O362" si="597">M363+M365</f>
        <v>7999.7259999999997</v>
      </c>
      <c r="N362" s="30">
        <f t="shared" si="597"/>
        <v>0</v>
      </c>
      <c r="O362" s="30">
        <f t="shared" si="597"/>
        <v>7999.7259999999997</v>
      </c>
      <c r="P362" s="30">
        <f t="shared" ref="P362:Q362" si="598">P363+P365</f>
        <v>0</v>
      </c>
      <c r="Q362" s="30">
        <f t="shared" si="598"/>
        <v>7999.7259999999997</v>
      </c>
      <c r="R362" s="30"/>
      <c r="S362" s="30">
        <f t="shared" ref="S362:V362" si="599">S363+S365</f>
        <v>0</v>
      </c>
      <c r="T362" s="30">
        <f t="shared" si="599"/>
        <v>0</v>
      </c>
      <c r="U362" s="30">
        <f t="shared" si="599"/>
        <v>0</v>
      </c>
      <c r="V362" s="30">
        <f t="shared" si="599"/>
        <v>0</v>
      </c>
      <c r="X362" s="183"/>
    </row>
    <row r="363" spans="1:24" ht="31.5" hidden="1" outlineLevel="7" x14ac:dyDescent="0.2">
      <c r="A363" s="32" t="s">
        <v>481</v>
      </c>
      <c r="B363" s="32" t="s">
        <v>517</v>
      </c>
      <c r="C363" s="32" t="s">
        <v>678</v>
      </c>
      <c r="D363" s="32"/>
      <c r="E363" s="33" t="s">
        <v>734</v>
      </c>
      <c r="F363" s="30"/>
      <c r="G363" s="30"/>
      <c r="H363" s="30"/>
      <c r="I363" s="30"/>
      <c r="J363" s="30"/>
      <c r="K363" s="30"/>
      <c r="L363" s="30"/>
      <c r="M363" s="30">
        <f t="shared" ref="M363:V363" si="600">M364</f>
        <v>1999.9314999999999</v>
      </c>
      <c r="N363" s="30">
        <f t="shared" si="600"/>
        <v>0</v>
      </c>
      <c r="O363" s="30">
        <f t="shared" si="600"/>
        <v>1999.9314999999999</v>
      </c>
      <c r="P363" s="30">
        <f t="shared" si="600"/>
        <v>0</v>
      </c>
      <c r="Q363" s="30">
        <f t="shared" si="600"/>
        <v>1999.9314999999999</v>
      </c>
      <c r="R363" s="30"/>
      <c r="S363" s="30">
        <f t="shared" si="600"/>
        <v>0</v>
      </c>
      <c r="T363" s="30">
        <f t="shared" si="600"/>
        <v>0</v>
      </c>
      <c r="U363" s="30">
        <f t="shared" si="600"/>
        <v>0</v>
      </c>
      <c r="V363" s="30">
        <f t="shared" si="600"/>
        <v>0</v>
      </c>
      <c r="X363" s="183"/>
    </row>
    <row r="364" spans="1:24" ht="31.5" hidden="1" outlineLevel="7" x14ac:dyDescent="0.2">
      <c r="A364" s="34" t="s">
        <v>481</v>
      </c>
      <c r="B364" s="34" t="s">
        <v>517</v>
      </c>
      <c r="C364" s="34" t="s">
        <v>678</v>
      </c>
      <c r="D364" s="34" t="s">
        <v>65</v>
      </c>
      <c r="E364" s="35" t="s">
        <v>66</v>
      </c>
      <c r="F364" s="31"/>
      <c r="G364" s="31"/>
      <c r="H364" s="31"/>
      <c r="I364" s="31"/>
      <c r="J364" s="31"/>
      <c r="K364" s="31"/>
      <c r="L364" s="31"/>
      <c r="M364" s="31">
        <v>1999.9314999999999</v>
      </c>
      <c r="N364" s="31"/>
      <c r="O364" s="31">
        <f t="shared" ref="O364:Q364" si="601">SUM(M364:N364)</f>
        <v>1999.9314999999999</v>
      </c>
      <c r="P364" s="31"/>
      <c r="Q364" s="31">
        <f t="shared" si="601"/>
        <v>1999.9314999999999</v>
      </c>
      <c r="R364" s="31"/>
      <c r="S364" s="31"/>
      <c r="T364" s="31">
        <f t="shared" ref="T364" si="602">SUM(R364:S364)</f>
        <v>0</v>
      </c>
      <c r="U364" s="31"/>
      <c r="V364" s="31">
        <f t="shared" ref="V364" si="603">SUM(T364:U364)</f>
        <v>0</v>
      </c>
      <c r="X364" s="183"/>
    </row>
    <row r="365" spans="1:24" ht="36" hidden="1" customHeight="1" outlineLevel="7" x14ac:dyDescent="0.2">
      <c r="A365" s="32" t="s">
        <v>481</v>
      </c>
      <c r="B365" s="32" t="s">
        <v>517</v>
      </c>
      <c r="C365" s="32" t="s">
        <v>678</v>
      </c>
      <c r="D365" s="34"/>
      <c r="E365" s="33" t="s">
        <v>733</v>
      </c>
      <c r="F365" s="30"/>
      <c r="G365" s="30"/>
      <c r="H365" s="30"/>
      <c r="I365" s="30"/>
      <c r="J365" s="30"/>
      <c r="K365" s="30"/>
      <c r="L365" s="30"/>
      <c r="M365" s="30">
        <f t="shared" ref="M365:V365" si="604">M366</f>
        <v>5999.7945</v>
      </c>
      <c r="N365" s="30">
        <f t="shared" si="604"/>
        <v>0</v>
      </c>
      <c r="O365" s="30">
        <f t="shared" si="604"/>
        <v>5999.7945</v>
      </c>
      <c r="P365" s="30">
        <f t="shared" si="604"/>
        <v>0</v>
      </c>
      <c r="Q365" s="30">
        <f t="shared" si="604"/>
        <v>5999.7945</v>
      </c>
      <c r="R365" s="30"/>
      <c r="S365" s="30">
        <f t="shared" si="604"/>
        <v>0</v>
      </c>
      <c r="T365" s="30">
        <f t="shared" si="604"/>
        <v>0</v>
      </c>
      <c r="U365" s="30">
        <f t="shared" si="604"/>
        <v>0</v>
      </c>
      <c r="V365" s="30">
        <f t="shared" si="604"/>
        <v>0</v>
      </c>
      <c r="X365" s="183"/>
    </row>
    <row r="366" spans="1:24" ht="31.5" hidden="1" outlineLevel="7" x14ac:dyDescent="0.2">
      <c r="A366" s="34" t="s">
        <v>481</v>
      </c>
      <c r="B366" s="34" t="s">
        <v>517</v>
      </c>
      <c r="C366" s="34" t="s">
        <v>678</v>
      </c>
      <c r="D366" s="34" t="s">
        <v>65</v>
      </c>
      <c r="E366" s="35" t="s">
        <v>66</v>
      </c>
      <c r="F366" s="31"/>
      <c r="G366" s="31"/>
      <c r="H366" s="31"/>
      <c r="I366" s="31"/>
      <c r="J366" s="31"/>
      <c r="K366" s="31"/>
      <c r="L366" s="31"/>
      <c r="M366" s="31">
        <v>5999.7945</v>
      </c>
      <c r="N366" s="31"/>
      <c r="O366" s="31">
        <f t="shared" ref="O366:Q366" si="605">SUM(M366:N366)</f>
        <v>5999.7945</v>
      </c>
      <c r="P366" s="31"/>
      <c r="Q366" s="31">
        <f t="shared" si="605"/>
        <v>5999.7945</v>
      </c>
      <c r="R366" s="31"/>
      <c r="S366" s="31"/>
      <c r="T366" s="31">
        <f t="shared" ref="T366" si="606">SUM(R366:S366)</f>
        <v>0</v>
      </c>
      <c r="U366" s="31"/>
      <c r="V366" s="31">
        <f t="shared" ref="V366" si="607">SUM(T366:U366)</f>
        <v>0</v>
      </c>
      <c r="X366" s="183"/>
    </row>
    <row r="367" spans="1:24" ht="15.75" outlineLevel="1" collapsed="1" x14ac:dyDescent="0.2">
      <c r="A367" s="32" t="s">
        <v>481</v>
      </c>
      <c r="B367" s="32" t="s">
        <v>519</v>
      </c>
      <c r="C367" s="32"/>
      <c r="D367" s="32"/>
      <c r="E367" s="33" t="s">
        <v>520</v>
      </c>
      <c r="F367" s="30">
        <f>F375+F380+F368</f>
        <v>190374.56153000001</v>
      </c>
      <c r="G367" s="30">
        <f t="shared" ref="G367" si="608">G375+G380+G368</f>
        <v>7582.5859899999996</v>
      </c>
      <c r="H367" s="30">
        <f t="shared" ref="H367:V367" si="609">H375+H380+H368+H434</f>
        <v>197957.14752</v>
      </c>
      <c r="I367" s="30">
        <f t="shared" si="609"/>
        <v>19552.400000000001</v>
      </c>
      <c r="J367" s="30">
        <f t="shared" si="609"/>
        <v>0</v>
      </c>
      <c r="K367" s="30">
        <f t="shared" si="609"/>
        <v>21769.982740000003</v>
      </c>
      <c r="L367" s="30">
        <f t="shared" si="609"/>
        <v>239279.53026</v>
      </c>
      <c r="M367" s="30">
        <f t="shared" si="609"/>
        <v>120757.57356</v>
      </c>
      <c r="N367" s="30">
        <f t="shared" si="609"/>
        <v>119.66782000000001</v>
      </c>
      <c r="O367" s="30">
        <f t="shared" si="609"/>
        <v>120877.24138000001</v>
      </c>
      <c r="P367" s="30">
        <f t="shared" si="609"/>
        <v>1066.66643</v>
      </c>
      <c r="Q367" s="30">
        <f t="shared" si="609"/>
        <v>121943.90781</v>
      </c>
      <c r="R367" s="30">
        <f t="shared" si="609"/>
        <v>117276.24056000001</v>
      </c>
      <c r="S367" s="30">
        <f t="shared" si="609"/>
        <v>59.833910000000003</v>
      </c>
      <c r="T367" s="30">
        <f t="shared" si="609"/>
        <v>117336.07447000001</v>
      </c>
      <c r="U367" s="30">
        <f t="shared" si="609"/>
        <v>3494.6934000000001</v>
      </c>
      <c r="V367" s="30">
        <f t="shared" si="609"/>
        <v>120830.76787</v>
      </c>
      <c r="X367" s="183"/>
    </row>
    <row r="368" spans="1:24" ht="31.5" hidden="1" outlineLevel="7" x14ac:dyDescent="0.2">
      <c r="A368" s="32" t="s">
        <v>481</v>
      </c>
      <c r="B368" s="6" t="s">
        <v>519</v>
      </c>
      <c r="C368" s="32" t="s">
        <v>223</v>
      </c>
      <c r="D368" s="32"/>
      <c r="E368" s="33" t="s">
        <v>224</v>
      </c>
      <c r="F368" s="30">
        <f>F369</f>
        <v>0</v>
      </c>
      <c r="G368" s="30">
        <f t="shared" ref="G368:V369" si="610">G369</f>
        <v>1196.67812</v>
      </c>
      <c r="H368" s="30">
        <f t="shared" si="610"/>
        <v>1196.67812</v>
      </c>
      <c r="I368" s="30">
        <f t="shared" si="610"/>
        <v>0</v>
      </c>
      <c r="J368" s="30">
        <f t="shared" si="610"/>
        <v>0</v>
      </c>
      <c r="K368" s="30">
        <f t="shared" si="610"/>
        <v>0</v>
      </c>
      <c r="L368" s="30">
        <f t="shared" si="610"/>
        <v>1196.67812</v>
      </c>
      <c r="M368" s="30">
        <f t="shared" si="610"/>
        <v>0</v>
      </c>
      <c r="N368" s="30">
        <f t="shared" si="610"/>
        <v>119.66782000000001</v>
      </c>
      <c r="O368" s="30">
        <f t="shared" si="610"/>
        <v>119.66782000000001</v>
      </c>
      <c r="P368" s="30">
        <f t="shared" si="610"/>
        <v>0</v>
      </c>
      <c r="Q368" s="30">
        <f t="shared" si="610"/>
        <v>119.66782000000001</v>
      </c>
      <c r="R368" s="30">
        <f t="shared" si="610"/>
        <v>0</v>
      </c>
      <c r="S368" s="30">
        <f t="shared" si="610"/>
        <v>59.833910000000003</v>
      </c>
      <c r="T368" s="30">
        <f t="shared" si="610"/>
        <v>59.833910000000003</v>
      </c>
      <c r="U368" s="30">
        <f t="shared" si="610"/>
        <v>0</v>
      </c>
      <c r="V368" s="30">
        <f t="shared" si="610"/>
        <v>59.833910000000003</v>
      </c>
      <c r="X368" s="183"/>
    </row>
    <row r="369" spans="1:24" ht="31.5" hidden="1" outlineLevel="7" x14ac:dyDescent="0.2">
      <c r="A369" s="32" t="s">
        <v>481</v>
      </c>
      <c r="B369" s="6" t="s">
        <v>519</v>
      </c>
      <c r="C369" s="32" t="s">
        <v>225</v>
      </c>
      <c r="D369" s="32"/>
      <c r="E369" s="33" t="s">
        <v>226</v>
      </c>
      <c r="F369" s="30">
        <f>F370</f>
        <v>0</v>
      </c>
      <c r="G369" s="30">
        <f t="shared" si="610"/>
        <v>1196.67812</v>
      </c>
      <c r="H369" s="30">
        <f t="shared" si="610"/>
        <v>1196.67812</v>
      </c>
      <c r="I369" s="30">
        <f t="shared" si="610"/>
        <v>0</v>
      </c>
      <c r="J369" s="30">
        <f t="shared" si="610"/>
        <v>0</v>
      </c>
      <c r="K369" s="30">
        <f t="shared" si="610"/>
        <v>0</v>
      </c>
      <c r="L369" s="30">
        <f t="shared" si="610"/>
        <v>1196.67812</v>
      </c>
      <c r="M369" s="30">
        <f t="shared" si="610"/>
        <v>0</v>
      </c>
      <c r="N369" s="30">
        <f t="shared" si="610"/>
        <v>119.66782000000001</v>
      </c>
      <c r="O369" s="30">
        <f t="shared" si="610"/>
        <v>119.66782000000001</v>
      </c>
      <c r="P369" s="30">
        <f t="shared" si="610"/>
        <v>0</v>
      </c>
      <c r="Q369" s="30">
        <f t="shared" si="610"/>
        <v>119.66782000000001</v>
      </c>
      <c r="R369" s="30">
        <f t="shared" si="610"/>
        <v>0</v>
      </c>
      <c r="S369" s="30">
        <f t="shared" si="610"/>
        <v>59.833910000000003</v>
      </c>
      <c r="T369" s="30">
        <f t="shared" si="610"/>
        <v>59.833910000000003</v>
      </c>
      <c r="U369" s="30">
        <f t="shared" si="610"/>
        <v>0</v>
      </c>
      <c r="V369" s="30">
        <f t="shared" si="610"/>
        <v>59.833910000000003</v>
      </c>
      <c r="X369" s="183"/>
    </row>
    <row r="370" spans="1:24" ht="31.5" hidden="1" outlineLevel="7" x14ac:dyDescent="0.2">
      <c r="A370" s="32" t="s">
        <v>481</v>
      </c>
      <c r="B370" s="6" t="s">
        <v>519</v>
      </c>
      <c r="C370" s="32" t="s">
        <v>227</v>
      </c>
      <c r="D370" s="32"/>
      <c r="E370" s="33" t="s">
        <v>228</v>
      </c>
      <c r="F370" s="30">
        <f>F371+F373</f>
        <v>0</v>
      </c>
      <c r="G370" s="30">
        <f t="shared" ref="G370:T370" si="611">G371+G373</f>
        <v>1196.67812</v>
      </c>
      <c r="H370" s="30">
        <f t="shared" si="611"/>
        <v>1196.67812</v>
      </c>
      <c r="I370" s="30">
        <f t="shared" si="611"/>
        <v>0</v>
      </c>
      <c r="J370" s="30">
        <f t="shared" si="611"/>
        <v>0</v>
      </c>
      <c r="K370" s="30">
        <f t="shared" ref="K370:L370" si="612">K371+K373</f>
        <v>0</v>
      </c>
      <c r="L370" s="30">
        <f t="shared" si="612"/>
        <v>1196.67812</v>
      </c>
      <c r="M370" s="30">
        <f t="shared" si="611"/>
        <v>0</v>
      </c>
      <c r="N370" s="30">
        <f t="shared" si="611"/>
        <v>119.66782000000001</v>
      </c>
      <c r="O370" s="30">
        <f t="shared" si="611"/>
        <v>119.66782000000001</v>
      </c>
      <c r="P370" s="30">
        <f t="shared" si="611"/>
        <v>0</v>
      </c>
      <c r="Q370" s="30">
        <f t="shared" si="611"/>
        <v>119.66782000000001</v>
      </c>
      <c r="R370" s="30">
        <f t="shared" si="611"/>
        <v>0</v>
      </c>
      <c r="S370" s="30">
        <f t="shared" si="611"/>
        <v>59.833910000000003</v>
      </c>
      <c r="T370" s="30">
        <f t="shared" si="611"/>
        <v>59.833910000000003</v>
      </c>
      <c r="U370" s="30">
        <f t="shared" ref="U370:V370" si="613">U371+U373</f>
        <v>0</v>
      </c>
      <c r="V370" s="30">
        <f t="shared" si="613"/>
        <v>59.833910000000003</v>
      </c>
      <c r="X370" s="183"/>
    </row>
    <row r="371" spans="1:24" ht="31.5" hidden="1" customHeight="1" outlineLevel="7" x14ac:dyDescent="0.2">
      <c r="A371" s="32" t="s">
        <v>481</v>
      </c>
      <c r="B371" s="6" t="s">
        <v>519</v>
      </c>
      <c r="C371" s="32" t="s">
        <v>685</v>
      </c>
      <c r="D371" s="32"/>
      <c r="E371" s="33" t="s">
        <v>737</v>
      </c>
      <c r="F371" s="30">
        <f>F372</f>
        <v>0</v>
      </c>
      <c r="G371" s="30">
        <f t="shared" ref="G371:V371" si="614">G372</f>
        <v>119.66782000000001</v>
      </c>
      <c r="H371" s="30">
        <f t="shared" si="614"/>
        <v>119.66782000000001</v>
      </c>
      <c r="I371" s="30">
        <f t="shared" si="614"/>
        <v>0</v>
      </c>
      <c r="J371" s="30">
        <f t="shared" si="614"/>
        <v>0</v>
      </c>
      <c r="K371" s="30">
        <f t="shared" si="614"/>
        <v>0</v>
      </c>
      <c r="L371" s="30">
        <f t="shared" si="614"/>
        <v>119.66782000000001</v>
      </c>
      <c r="M371" s="30">
        <f t="shared" si="614"/>
        <v>0</v>
      </c>
      <c r="N371" s="30">
        <f t="shared" si="614"/>
        <v>119.66782000000001</v>
      </c>
      <c r="O371" s="30">
        <f t="shared" si="614"/>
        <v>119.66782000000001</v>
      </c>
      <c r="P371" s="30">
        <f t="shared" si="614"/>
        <v>0</v>
      </c>
      <c r="Q371" s="30">
        <f t="shared" si="614"/>
        <v>119.66782000000001</v>
      </c>
      <c r="R371" s="30">
        <f t="shared" si="614"/>
        <v>0</v>
      </c>
      <c r="S371" s="30">
        <f t="shared" si="614"/>
        <v>59.833910000000003</v>
      </c>
      <c r="T371" s="30">
        <f t="shared" si="614"/>
        <v>59.833910000000003</v>
      </c>
      <c r="U371" s="30">
        <f t="shared" si="614"/>
        <v>0</v>
      </c>
      <c r="V371" s="30">
        <f t="shared" si="614"/>
        <v>59.833910000000003</v>
      </c>
      <c r="X371" s="183"/>
    </row>
    <row r="372" spans="1:24" ht="31.5" hidden="1" outlineLevel="7" x14ac:dyDescent="0.2">
      <c r="A372" s="34" t="s">
        <v>481</v>
      </c>
      <c r="B372" s="42" t="s">
        <v>519</v>
      </c>
      <c r="C372" s="34" t="s">
        <v>685</v>
      </c>
      <c r="D372" s="34" t="s">
        <v>65</v>
      </c>
      <c r="E372" s="35" t="s">
        <v>66</v>
      </c>
      <c r="F372" s="31"/>
      <c r="G372" s="31">
        <v>119.66782000000001</v>
      </c>
      <c r="H372" s="31">
        <f>SUM(F372:G372)</f>
        <v>119.66782000000001</v>
      </c>
      <c r="I372" s="31"/>
      <c r="J372" s="31"/>
      <c r="K372" s="31"/>
      <c r="L372" s="31">
        <f>SUM(H372:K372)</f>
        <v>119.66782000000001</v>
      </c>
      <c r="M372" s="31"/>
      <c r="N372" s="31">
        <v>119.66782000000001</v>
      </c>
      <c r="O372" s="31">
        <f>SUM(M372:N372)</f>
        <v>119.66782000000001</v>
      </c>
      <c r="P372" s="31"/>
      <c r="Q372" s="31">
        <f>SUM(O372:P372)</f>
        <v>119.66782000000001</v>
      </c>
      <c r="R372" s="31"/>
      <c r="S372" s="31">
        <v>59.833910000000003</v>
      </c>
      <c r="T372" s="31">
        <f>SUM(R372:S372)</f>
        <v>59.833910000000003</v>
      </c>
      <c r="U372" s="31"/>
      <c r="V372" s="31">
        <f>SUM(T372:U372)</f>
        <v>59.833910000000003</v>
      </c>
      <c r="X372" s="183"/>
    </row>
    <row r="373" spans="1:24" ht="31.5" hidden="1" outlineLevel="7" x14ac:dyDescent="0.2">
      <c r="A373" s="32" t="s">
        <v>481</v>
      </c>
      <c r="B373" s="6" t="s">
        <v>519</v>
      </c>
      <c r="C373" s="32" t="s">
        <v>685</v>
      </c>
      <c r="D373" s="32"/>
      <c r="E373" s="33" t="s">
        <v>738</v>
      </c>
      <c r="F373" s="30">
        <f>F374</f>
        <v>0</v>
      </c>
      <c r="G373" s="30">
        <f t="shared" ref="G373:L373" si="615">G374</f>
        <v>1077.0102999999999</v>
      </c>
      <c r="H373" s="30">
        <f t="shared" si="615"/>
        <v>1077.0102999999999</v>
      </c>
      <c r="I373" s="30">
        <f t="shared" si="615"/>
        <v>0</v>
      </c>
      <c r="J373" s="30">
        <f t="shared" si="615"/>
        <v>0</v>
      </c>
      <c r="K373" s="30">
        <f t="shared" si="615"/>
        <v>0</v>
      </c>
      <c r="L373" s="30">
        <f t="shared" si="615"/>
        <v>1077.0102999999999</v>
      </c>
      <c r="M373" s="30"/>
      <c r="N373" s="30">
        <f t="shared" ref="N373:Q373" si="616">N374</f>
        <v>0</v>
      </c>
      <c r="O373" s="30">
        <f t="shared" si="616"/>
        <v>0</v>
      </c>
      <c r="P373" s="30">
        <f t="shared" si="616"/>
        <v>0</v>
      </c>
      <c r="Q373" s="30">
        <f t="shared" si="616"/>
        <v>0</v>
      </c>
      <c r="R373" s="30"/>
      <c r="S373" s="30">
        <f t="shared" ref="S373:V373" si="617">S374</f>
        <v>0</v>
      </c>
      <c r="T373" s="30">
        <f t="shared" si="617"/>
        <v>0</v>
      </c>
      <c r="U373" s="30">
        <f t="shared" si="617"/>
        <v>0</v>
      </c>
      <c r="V373" s="30">
        <f t="shared" si="617"/>
        <v>0</v>
      </c>
      <c r="X373" s="183"/>
    </row>
    <row r="374" spans="1:24" ht="31.5" hidden="1" outlineLevel="7" x14ac:dyDescent="0.2">
      <c r="A374" s="34" t="s">
        <v>481</v>
      </c>
      <c r="B374" s="42" t="s">
        <v>519</v>
      </c>
      <c r="C374" s="34" t="s">
        <v>685</v>
      </c>
      <c r="D374" s="34" t="s">
        <v>65</v>
      </c>
      <c r="E374" s="35" t="s">
        <v>66</v>
      </c>
      <c r="F374" s="31"/>
      <c r="G374" s="31">
        <v>1077.0102999999999</v>
      </c>
      <c r="H374" s="31">
        <f>SUM(F374:G374)</f>
        <v>1077.0102999999999</v>
      </c>
      <c r="I374" s="31"/>
      <c r="J374" s="31"/>
      <c r="K374" s="31"/>
      <c r="L374" s="31">
        <f>SUM(H374:K374)</f>
        <v>1077.0102999999999</v>
      </c>
      <c r="M374" s="30"/>
      <c r="N374" s="31"/>
      <c r="O374" s="31">
        <f>SUM(M374:N374)</f>
        <v>0</v>
      </c>
      <c r="P374" s="31"/>
      <c r="Q374" s="31">
        <f>SUM(O374:P374)</f>
        <v>0</v>
      </c>
      <c r="R374" s="30"/>
      <c r="S374" s="31"/>
      <c r="T374" s="31">
        <f>SUM(R374:S374)</f>
        <v>0</v>
      </c>
      <c r="U374" s="31"/>
      <c r="V374" s="31">
        <f>SUM(T374:U374)</f>
        <v>0</v>
      </c>
      <c r="X374" s="183"/>
    </row>
    <row r="375" spans="1:24" ht="31.5" hidden="1" outlineLevel="2" x14ac:dyDescent="0.2">
      <c r="A375" s="32" t="s">
        <v>481</v>
      </c>
      <c r="B375" s="32" t="s">
        <v>519</v>
      </c>
      <c r="C375" s="32" t="s">
        <v>49</v>
      </c>
      <c r="D375" s="32"/>
      <c r="E375" s="33" t="s">
        <v>50</v>
      </c>
      <c r="F375" s="30">
        <f t="shared" ref="F375:V378" si="618">F376</f>
        <v>37.700000000000003</v>
      </c>
      <c r="G375" s="30">
        <f t="shared" si="618"/>
        <v>0</v>
      </c>
      <c r="H375" s="30">
        <f t="shared" si="618"/>
        <v>37.700000000000003</v>
      </c>
      <c r="I375" s="30">
        <f t="shared" si="618"/>
        <v>0</v>
      </c>
      <c r="J375" s="30">
        <f t="shared" si="618"/>
        <v>0</v>
      </c>
      <c r="K375" s="30">
        <f t="shared" si="618"/>
        <v>0</v>
      </c>
      <c r="L375" s="30">
        <f t="shared" si="618"/>
        <v>37.700000000000003</v>
      </c>
      <c r="M375" s="30">
        <f t="shared" ref="M375:M378" si="619">M376</f>
        <v>37.700000000000003</v>
      </c>
      <c r="N375" s="30">
        <f t="shared" si="618"/>
        <v>0</v>
      </c>
      <c r="O375" s="30">
        <f t="shared" si="618"/>
        <v>37.700000000000003</v>
      </c>
      <c r="P375" s="30">
        <f t="shared" si="618"/>
        <v>0</v>
      </c>
      <c r="Q375" s="30">
        <f t="shared" si="618"/>
        <v>37.700000000000003</v>
      </c>
      <c r="R375" s="30">
        <f t="shared" ref="R375:R378" si="620">R376</f>
        <v>37.700000000000003</v>
      </c>
      <c r="S375" s="30">
        <f t="shared" si="618"/>
        <v>0</v>
      </c>
      <c r="T375" s="30">
        <f t="shared" si="618"/>
        <v>37.700000000000003</v>
      </c>
      <c r="U375" s="30">
        <f t="shared" si="618"/>
        <v>0</v>
      </c>
      <c r="V375" s="30">
        <f t="shared" si="618"/>
        <v>37.700000000000003</v>
      </c>
      <c r="X375" s="183"/>
    </row>
    <row r="376" spans="1:24" ht="18.75" hidden="1" customHeight="1" outlineLevel="3" x14ac:dyDescent="0.2">
      <c r="A376" s="32" t="s">
        <v>481</v>
      </c>
      <c r="B376" s="32" t="s">
        <v>519</v>
      </c>
      <c r="C376" s="32" t="s">
        <v>51</v>
      </c>
      <c r="D376" s="32"/>
      <c r="E376" s="33" t="s">
        <v>52</v>
      </c>
      <c r="F376" s="30">
        <f t="shared" si="618"/>
        <v>37.700000000000003</v>
      </c>
      <c r="G376" s="30">
        <f t="shared" si="618"/>
        <v>0</v>
      </c>
      <c r="H376" s="30">
        <f t="shared" si="618"/>
        <v>37.700000000000003</v>
      </c>
      <c r="I376" s="30">
        <f t="shared" si="618"/>
        <v>0</v>
      </c>
      <c r="J376" s="30">
        <f t="shared" si="618"/>
        <v>0</v>
      </c>
      <c r="K376" s="30">
        <f t="shared" si="618"/>
        <v>0</v>
      </c>
      <c r="L376" s="30">
        <f t="shared" si="618"/>
        <v>37.700000000000003</v>
      </c>
      <c r="M376" s="30">
        <f t="shared" si="619"/>
        <v>37.700000000000003</v>
      </c>
      <c r="N376" s="30">
        <f t="shared" si="618"/>
        <v>0</v>
      </c>
      <c r="O376" s="30">
        <f t="shared" si="618"/>
        <v>37.700000000000003</v>
      </c>
      <c r="P376" s="30">
        <f t="shared" si="618"/>
        <v>0</v>
      </c>
      <c r="Q376" s="30">
        <f t="shared" si="618"/>
        <v>37.700000000000003</v>
      </c>
      <c r="R376" s="30">
        <f t="shared" si="620"/>
        <v>37.700000000000003</v>
      </c>
      <c r="S376" s="30">
        <f t="shared" si="618"/>
        <v>0</v>
      </c>
      <c r="T376" s="30">
        <f t="shared" si="618"/>
        <v>37.700000000000003</v>
      </c>
      <c r="U376" s="30">
        <f t="shared" si="618"/>
        <v>0</v>
      </c>
      <c r="V376" s="30">
        <f t="shared" si="618"/>
        <v>37.700000000000003</v>
      </c>
      <c r="X376" s="183"/>
    </row>
    <row r="377" spans="1:24" ht="18" hidden="1" customHeight="1" outlineLevel="4" x14ac:dyDescent="0.2">
      <c r="A377" s="32" t="s">
        <v>481</v>
      </c>
      <c r="B377" s="32" t="s">
        <v>519</v>
      </c>
      <c r="C377" s="32" t="s">
        <v>111</v>
      </c>
      <c r="D377" s="32"/>
      <c r="E377" s="33" t="s">
        <v>112</v>
      </c>
      <c r="F377" s="30">
        <f t="shared" si="618"/>
        <v>37.700000000000003</v>
      </c>
      <c r="G377" s="30">
        <f t="shared" si="618"/>
        <v>0</v>
      </c>
      <c r="H377" s="30">
        <f t="shared" si="618"/>
        <v>37.700000000000003</v>
      </c>
      <c r="I377" s="30">
        <f t="shared" si="618"/>
        <v>0</v>
      </c>
      <c r="J377" s="30">
        <f t="shared" si="618"/>
        <v>0</v>
      </c>
      <c r="K377" s="30">
        <f t="shared" si="618"/>
        <v>0</v>
      </c>
      <c r="L377" s="30">
        <f t="shared" si="618"/>
        <v>37.700000000000003</v>
      </c>
      <c r="M377" s="30">
        <f t="shared" si="619"/>
        <v>37.700000000000003</v>
      </c>
      <c r="N377" s="30">
        <f t="shared" si="618"/>
        <v>0</v>
      </c>
      <c r="O377" s="30">
        <f t="shared" si="618"/>
        <v>37.700000000000003</v>
      </c>
      <c r="P377" s="30">
        <f t="shared" si="618"/>
        <v>0</v>
      </c>
      <c r="Q377" s="30">
        <f t="shared" si="618"/>
        <v>37.700000000000003</v>
      </c>
      <c r="R377" s="30">
        <f t="shared" si="620"/>
        <v>37.700000000000003</v>
      </c>
      <c r="S377" s="30">
        <f t="shared" si="618"/>
        <v>0</v>
      </c>
      <c r="T377" s="30">
        <f t="shared" si="618"/>
        <v>37.700000000000003</v>
      </c>
      <c r="U377" s="30">
        <f t="shared" si="618"/>
        <v>0</v>
      </c>
      <c r="V377" s="30">
        <f t="shared" si="618"/>
        <v>37.700000000000003</v>
      </c>
      <c r="X377" s="183"/>
    </row>
    <row r="378" spans="1:24" ht="31.5" hidden="1" outlineLevel="5" x14ac:dyDescent="0.2">
      <c r="A378" s="32" t="s">
        <v>481</v>
      </c>
      <c r="B378" s="32" t="s">
        <v>519</v>
      </c>
      <c r="C378" s="32" t="s">
        <v>194</v>
      </c>
      <c r="D378" s="32"/>
      <c r="E378" s="33" t="s">
        <v>431</v>
      </c>
      <c r="F378" s="30">
        <f t="shared" si="618"/>
        <v>37.700000000000003</v>
      </c>
      <c r="G378" s="30">
        <f t="shared" si="618"/>
        <v>0</v>
      </c>
      <c r="H378" s="30">
        <f t="shared" si="618"/>
        <v>37.700000000000003</v>
      </c>
      <c r="I378" s="30">
        <f t="shared" si="618"/>
        <v>0</v>
      </c>
      <c r="J378" s="30">
        <f t="shared" si="618"/>
        <v>0</v>
      </c>
      <c r="K378" s="30">
        <f t="shared" si="618"/>
        <v>0</v>
      </c>
      <c r="L378" s="30">
        <f t="shared" si="618"/>
        <v>37.700000000000003</v>
      </c>
      <c r="M378" s="30">
        <f t="shared" si="619"/>
        <v>37.700000000000003</v>
      </c>
      <c r="N378" s="30">
        <f t="shared" si="618"/>
        <v>0</v>
      </c>
      <c r="O378" s="30">
        <f t="shared" si="618"/>
        <v>37.700000000000003</v>
      </c>
      <c r="P378" s="30">
        <f t="shared" si="618"/>
        <v>0</v>
      </c>
      <c r="Q378" s="30">
        <f t="shared" si="618"/>
        <v>37.700000000000003</v>
      </c>
      <c r="R378" s="30">
        <f t="shared" si="620"/>
        <v>37.700000000000003</v>
      </c>
      <c r="S378" s="30">
        <f t="shared" si="618"/>
        <v>0</v>
      </c>
      <c r="T378" s="30">
        <f t="shared" si="618"/>
        <v>37.700000000000003</v>
      </c>
      <c r="U378" s="30">
        <f t="shared" si="618"/>
        <v>0</v>
      </c>
      <c r="V378" s="30">
        <f t="shared" si="618"/>
        <v>37.700000000000003</v>
      </c>
      <c r="X378" s="183"/>
    </row>
    <row r="379" spans="1:24" ht="31.5" hidden="1" outlineLevel="7" x14ac:dyDescent="0.2">
      <c r="A379" s="34" t="s">
        <v>481</v>
      </c>
      <c r="B379" s="34" t="s">
        <v>519</v>
      </c>
      <c r="C379" s="34" t="s">
        <v>194</v>
      </c>
      <c r="D379" s="34" t="s">
        <v>65</v>
      </c>
      <c r="E379" s="35" t="s">
        <v>66</v>
      </c>
      <c r="F379" s="31">
        <v>37.700000000000003</v>
      </c>
      <c r="G379" s="31"/>
      <c r="H379" s="31">
        <f>SUM(F379:G379)</f>
        <v>37.700000000000003</v>
      </c>
      <c r="I379" s="31"/>
      <c r="J379" s="31"/>
      <c r="K379" s="31"/>
      <c r="L379" s="31">
        <f>SUM(H379:K379)</f>
        <v>37.700000000000003</v>
      </c>
      <c r="M379" s="31">
        <v>37.700000000000003</v>
      </c>
      <c r="N379" s="31"/>
      <c r="O379" s="31">
        <f>SUM(M379:N379)</f>
        <v>37.700000000000003</v>
      </c>
      <c r="P379" s="31"/>
      <c r="Q379" s="31">
        <f>SUM(O379:P379)</f>
        <v>37.700000000000003</v>
      </c>
      <c r="R379" s="31">
        <v>37.700000000000003</v>
      </c>
      <c r="S379" s="31"/>
      <c r="T379" s="31">
        <f>SUM(R379:S379)</f>
        <v>37.700000000000003</v>
      </c>
      <c r="U379" s="31"/>
      <c r="V379" s="31">
        <f>SUM(T379:U379)</f>
        <v>37.700000000000003</v>
      </c>
      <c r="X379" s="183"/>
    </row>
    <row r="380" spans="1:24" ht="31.5" outlineLevel="2" x14ac:dyDescent="0.2">
      <c r="A380" s="32" t="s">
        <v>481</v>
      </c>
      <c r="B380" s="32" t="s">
        <v>519</v>
      </c>
      <c r="C380" s="32" t="s">
        <v>131</v>
      </c>
      <c r="D380" s="32"/>
      <c r="E380" s="33" t="s">
        <v>132</v>
      </c>
      <c r="F380" s="30">
        <f t="shared" ref="F380:V380" si="621">F381+F421+F430</f>
        <v>190336.86152999999</v>
      </c>
      <c r="G380" s="30">
        <f t="shared" si="621"/>
        <v>6385.90787</v>
      </c>
      <c r="H380" s="30">
        <f t="shared" si="621"/>
        <v>196722.76939999999</v>
      </c>
      <c r="I380" s="30">
        <f t="shared" si="621"/>
        <v>18750</v>
      </c>
      <c r="J380" s="30">
        <f t="shared" si="621"/>
        <v>0</v>
      </c>
      <c r="K380" s="30">
        <f t="shared" si="621"/>
        <v>20581.245320000002</v>
      </c>
      <c r="L380" s="30">
        <f t="shared" si="621"/>
        <v>236054.01471999998</v>
      </c>
      <c r="M380" s="30">
        <f t="shared" si="621"/>
        <v>120719.87356000001</v>
      </c>
      <c r="N380" s="30">
        <f t="shared" si="621"/>
        <v>0</v>
      </c>
      <c r="O380" s="30">
        <f t="shared" si="621"/>
        <v>120719.87356000001</v>
      </c>
      <c r="P380" s="30">
        <f t="shared" si="621"/>
        <v>1066.66643</v>
      </c>
      <c r="Q380" s="30">
        <f t="shared" si="621"/>
        <v>121786.53999</v>
      </c>
      <c r="R380" s="30">
        <f t="shared" si="621"/>
        <v>117238.54056000001</v>
      </c>
      <c r="S380" s="30">
        <f t="shared" si="621"/>
        <v>0</v>
      </c>
      <c r="T380" s="30">
        <f t="shared" si="621"/>
        <v>117238.54056000001</v>
      </c>
      <c r="U380" s="30">
        <f t="shared" si="621"/>
        <v>3494.6934000000001</v>
      </c>
      <c r="V380" s="30">
        <f t="shared" si="621"/>
        <v>120733.23396</v>
      </c>
      <c r="X380" s="183"/>
    </row>
    <row r="381" spans="1:24" ht="15.75" outlineLevel="3" x14ac:dyDescent="0.2">
      <c r="A381" s="32" t="s">
        <v>481</v>
      </c>
      <c r="B381" s="32" t="s">
        <v>519</v>
      </c>
      <c r="C381" s="32" t="s">
        <v>133</v>
      </c>
      <c r="D381" s="32"/>
      <c r="E381" s="33" t="s">
        <v>505</v>
      </c>
      <c r="F381" s="30">
        <f>F382+F391+F396+F407+F414</f>
        <v>127811.26152999999</v>
      </c>
      <c r="G381" s="30">
        <f t="shared" ref="G381:J381" si="622">G382+G391+G396+G407+G414</f>
        <v>6385.90787</v>
      </c>
      <c r="H381" s="30">
        <f t="shared" si="622"/>
        <v>134197.16940000001</v>
      </c>
      <c r="I381" s="30">
        <f t="shared" si="622"/>
        <v>18750</v>
      </c>
      <c r="J381" s="30">
        <f t="shared" si="622"/>
        <v>0</v>
      </c>
      <c r="K381" s="30">
        <f t="shared" ref="K381:L381" si="623">K382+K391+K396+K407+K414</f>
        <v>20581.245320000002</v>
      </c>
      <c r="L381" s="30">
        <f t="shared" si="623"/>
        <v>173528.41472</v>
      </c>
      <c r="M381" s="30">
        <f>M382+M391+M396+M407+M414</f>
        <v>50479.180560000001</v>
      </c>
      <c r="N381" s="30">
        <f t="shared" ref="N381" si="624">N382+N391+N396+N407+N414</f>
        <v>0</v>
      </c>
      <c r="O381" s="30">
        <f t="shared" ref="O381:Q381" si="625">O382+O391+O396+O407+O414</f>
        <v>50479.180560000001</v>
      </c>
      <c r="P381" s="30">
        <f t="shared" si="625"/>
        <v>1066.66643</v>
      </c>
      <c r="Q381" s="30">
        <f t="shared" si="625"/>
        <v>51545.846990000005</v>
      </c>
      <c r="R381" s="30">
        <f>R382+R391+R396+R407+R414</f>
        <v>54712.940560000003</v>
      </c>
      <c r="S381" s="30">
        <f t="shared" ref="S381" si="626">S382+S391+S396+S407+S414</f>
        <v>0</v>
      </c>
      <c r="T381" s="30">
        <f t="shared" ref="T381:V381" si="627">T382+T391+T396+T407+T414</f>
        <v>54712.940560000003</v>
      </c>
      <c r="U381" s="30">
        <f t="shared" si="627"/>
        <v>3494.6934000000001</v>
      </c>
      <c r="V381" s="30">
        <f t="shared" si="627"/>
        <v>58207.633959999999</v>
      </c>
      <c r="X381" s="183"/>
    </row>
    <row r="382" spans="1:24" ht="31.5" outlineLevel="4" collapsed="1" x14ac:dyDescent="0.2">
      <c r="A382" s="32" t="s">
        <v>481</v>
      </c>
      <c r="B382" s="32" t="s">
        <v>519</v>
      </c>
      <c r="C382" s="32" t="s">
        <v>134</v>
      </c>
      <c r="D382" s="32"/>
      <c r="E382" s="33" t="s">
        <v>135</v>
      </c>
      <c r="F382" s="30">
        <f>F383+F385+F387+F389</f>
        <v>37182.400000000001</v>
      </c>
      <c r="G382" s="30">
        <f t="shared" ref="G382:J382" si="628">G383+G385+G387+G389</f>
        <v>0</v>
      </c>
      <c r="H382" s="30">
        <f t="shared" si="628"/>
        <v>37182.400000000001</v>
      </c>
      <c r="I382" s="30">
        <f t="shared" si="628"/>
        <v>0</v>
      </c>
      <c r="J382" s="30">
        <f t="shared" si="628"/>
        <v>0</v>
      </c>
      <c r="K382" s="30">
        <f t="shared" ref="K382:L382" si="629">K383+K385+K387+K389</f>
        <v>13738.858</v>
      </c>
      <c r="L382" s="30">
        <f t="shared" si="629"/>
        <v>50921.258000000002</v>
      </c>
      <c r="M382" s="30">
        <f t="shared" ref="M382:R382" si="630">M383+M385+M387+M389</f>
        <v>21182.400000000001</v>
      </c>
      <c r="N382" s="30">
        <f t="shared" ref="N382" si="631">N383+N385+N387+N389</f>
        <v>0</v>
      </c>
      <c r="O382" s="30">
        <f t="shared" ref="O382:Q382" si="632">O383+O385+O387+O389</f>
        <v>21182.400000000001</v>
      </c>
      <c r="P382" s="30">
        <f t="shared" si="632"/>
        <v>0</v>
      </c>
      <c r="Q382" s="30">
        <f t="shared" si="632"/>
        <v>21182.400000000001</v>
      </c>
      <c r="R382" s="30">
        <f t="shared" si="630"/>
        <v>21182.400000000001</v>
      </c>
      <c r="S382" s="30">
        <f t="shared" ref="S382" si="633">S383+S385+S387+S389</f>
        <v>0</v>
      </c>
      <c r="T382" s="30">
        <f t="shared" ref="T382:V382" si="634">T383+T385+T387+T389</f>
        <v>21182.400000000001</v>
      </c>
      <c r="U382" s="30">
        <f t="shared" si="634"/>
        <v>0</v>
      </c>
      <c r="V382" s="30">
        <f t="shared" si="634"/>
        <v>21182.400000000001</v>
      </c>
      <c r="X382" s="183"/>
    </row>
    <row r="383" spans="1:24" ht="15.75" hidden="1" outlineLevel="5" x14ac:dyDescent="0.2">
      <c r="A383" s="32" t="s">
        <v>481</v>
      </c>
      <c r="B383" s="32" t="s">
        <v>519</v>
      </c>
      <c r="C383" s="32" t="s">
        <v>195</v>
      </c>
      <c r="D383" s="32"/>
      <c r="E383" s="33" t="s">
        <v>196</v>
      </c>
      <c r="F383" s="30">
        <f t="shared" ref="F383:V383" si="635">F384</f>
        <v>8433.1</v>
      </c>
      <c r="G383" s="30">
        <f t="shared" si="635"/>
        <v>0</v>
      </c>
      <c r="H383" s="30">
        <f t="shared" si="635"/>
        <v>8433.1</v>
      </c>
      <c r="I383" s="30">
        <f t="shared" si="635"/>
        <v>0</v>
      </c>
      <c r="J383" s="30">
        <f t="shared" si="635"/>
        <v>0</v>
      </c>
      <c r="K383" s="30">
        <f t="shared" si="635"/>
        <v>0</v>
      </c>
      <c r="L383" s="30">
        <f t="shared" si="635"/>
        <v>8433.1</v>
      </c>
      <c r="M383" s="30">
        <f t="shared" ref="M383:R383" si="636">M384</f>
        <v>8433.1</v>
      </c>
      <c r="N383" s="30">
        <f t="shared" si="635"/>
        <v>0</v>
      </c>
      <c r="O383" s="30">
        <f t="shared" si="635"/>
        <v>8433.1</v>
      </c>
      <c r="P383" s="30">
        <f t="shared" si="635"/>
        <v>0</v>
      </c>
      <c r="Q383" s="30">
        <f t="shared" si="635"/>
        <v>8433.1</v>
      </c>
      <c r="R383" s="30">
        <f t="shared" si="636"/>
        <v>8433.1</v>
      </c>
      <c r="S383" s="30">
        <f t="shared" si="635"/>
        <v>0</v>
      </c>
      <c r="T383" s="30">
        <f t="shared" si="635"/>
        <v>8433.1</v>
      </c>
      <c r="U383" s="30">
        <f t="shared" si="635"/>
        <v>0</v>
      </c>
      <c r="V383" s="30">
        <f t="shared" si="635"/>
        <v>8433.1</v>
      </c>
      <c r="X383" s="183"/>
    </row>
    <row r="384" spans="1:24" ht="31.5" hidden="1" outlineLevel="7" x14ac:dyDescent="0.2">
      <c r="A384" s="34" t="s">
        <v>481</v>
      </c>
      <c r="B384" s="34" t="s">
        <v>519</v>
      </c>
      <c r="C384" s="34" t="s">
        <v>195</v>
      </c>
      <c r="D384" s="34" t="s">
        <v>65</v>
      </c>
      <c r="E384" s="35" t="s">
        <v>66</v>
      </c>
      <c r="F384" s="31">
        <v>8433.1</v>
      </c>
      <c r="G384" s="31"/>
      <c r="H384" s="31">
        <f>SUM(F384:G384)</f>
        <v>8433.1</v>
      </c>
      <c r="I384" s="31"/>
      <c r="J384" s="31"/>
      <c r="K384" s="31"/>
      <c r="L384" s="31">
        <f>SUM(H384:K384)</f>
        <v>8433.1</v>
      </c>
      <c r="M384" s="31">
        <v>8433.1</v>
      </c>
      <c r="N384" s="31"/>
      <c r="O384" s="31">
        <f>SUM(M384:N384)</f>
        <v>8433.1</v>
      </c>
      <c r="P384" s="31"/>
      <c r="Q384" s="31">
        <f>SUM(O384:P384)</f>
        <v>8433.1</v>
      </c>
      <c r="R384" s="31">
        <v>8433.1</v>
      </c>
      <c r="S384" s="31"/>
      <c r="T384" s="31">
        <f>SUM(R384:S384)</f>
        <v>8433.1</v>
      </c>
      <c r="U384" s="31"/>
      <c r="V384" s="31">
        <f>SUM(T384:U384)</f>
        <v>8433.1</v>
      </c>
      <c r="X384" s="183"/>
    </row>
    <row r="385" spans="1:24" ht="15.75" outlineLevel="5" x14ac:dyDescent="0.2">
      <c r="A385" s="32" t="s">
        <v>481</v>
      </c>
      <c r="B385" s="32" t="s">
        <v>519</v>
      </c>
      <c r="C385" s="32" t="s">
        <v>197</v>
      </c>
      <c r="D385" s="32"/>
      <c r="E385" s="33" t="s">
        <v>198</v>
      </c>
      <c r="F385" s="30">
        <f t="shared" ref="F385:V385" si="637">F386</f>
        <v>12749.3</v>
      </c>
      <c r="G385" s="30">
        <f t="shared" si="637"/>
        <v>0</v>
      </c>
      <c r="H385" s="30">
        <f t="shared" si="637"/>
        <v>12749.3</v>
      </c>
      <c r="I385" s="30">
        <f t="shared" si="637"/>
        <v>0</v>
      </c>
      <c r="J385" s="30">
        <f t="shared" si="637"/>
        <v>0</v>
      </c>
      <c r="K385" s="30">
        <f t="shared" si="637"/>
        <v>13738.858</v>
      </c>
      <c r="L385" s="30">
        <f t="shared" si="637"/>
        <v>26488.157999999999</v>
      </c>
      <c r="M385" s="30">
        <f t="shared" si="637"/>
        <v>12749.3</v>
      </c>
      <c r="N385" s="30">
        <f t="shared" si="637"/>
        <v>0</v>
      </c>
      <c r="O385" s="30">
        <f t="shared" si="637"/>
        <v>12749.3</v>
      </c>
      <c r="P385" s="30">
        <f t="shared" si="637"/>
        <v>0</v>
      </c>
      <c r="Q385" s="30">
        <f t="shared" si="637"/>
        <v>12749.3</v>
      </c>
      <c r="R385" s="30">
        <f>R386</f>
        <v>12749.3</v>
      </c>
      <c r="S385" s="30">
        <f t="shared" si="637"/>
        <v>0</v>
      </c>
      <c r="T385" s="30">
        <f t="shared" si="637"/>
        <v>12749.3</v>
      </c>
      <c r="U385" s="30">
        <f t="shared" si="637"/>
        <v>0</v>
      </c>
      <c r="V385" s="30">
        <f t="shared" si="637"/>
        <v>12749.3</v>
      </c>
      <c r="X385" s="183"/>
    </row>
    <row r="386" spans="1:24" ht="31.5" outlineLevel="7" x14ac:dyDescent="0.2">
      <c r="A386" s="34" t="s">
        <v>481</v>
      </c>
      <c r="B386" s="34" t="s">
        <v>519</v>
      </c>
      <c r="C386" s="34" t="s">
        <v>197</v>
      </c>
      <c r="D386" s="34" t="s">
        <v>65</v>
      </c>
      <c r="E386" s="35" t="s">
        <v>66</v>
      </c>
      <c r="F386" s="31">
        <v>12749.3</v>
      </c>
      <c r="G386" s="31"/>
      <c r="H386" s="31">
        <f>SUM(F386:G386)</f>
        <v>12749.3</v>
      </c>
      <c r="I386" s="31"/>
      <c r="J386" s="31"/>
      <c r="K386" s="31">
        <f>91.854+4600+9047.004</f>
        <v>13738.858</v>
      </c>
      <c r="L386" s="31">
        <f>SUM(H386:K386)</f>
        <v>26488.157999999999</v>
      </c>
      <c r="M386" s="31">
        <v>12749.3</v>
      </c>
      <c r="N386" s="31"/>
      <c r="O386" s="31">
        <f>SUM(M386:N386)</f>
        <v>12749.3</v>
      </c>
      <c r="P386" s="31"/>
      <c r="Q386" s="31">
        <f>SUM(O386:P386)</f>
        <v>12749.3</v>
      </c>
      <c r="R386" s="31">
        <v>12749.3</v>
      </c>
      <c r="S386" s="31"/>
      <c r="T386" s="31">
        <f>SUM(R386:S386)</f>
        <v>12749.3</v>
      </c>
      <c r="U386" s="31"/>
      <c r="V386" s="31">
        <f>SUM(T386:U386)</f>
        <v>12749.3</v>
      </c>
      <c r="X386" s="183"/>
    </row>
    <row r="387" spans="1:24" ht="31.5" hidden="1" outlineLevel="7" x14ac:dyDescent="0.2">
      <c r="A387" s="32" t="s">
        <v>481</v>
      </c>
      <c r="B387" s="32" t="s">
        <v>519</v>
      </c>
      <c r="C387" s="32" t="s">
        <v>681</v>
      </c>
      <c r="D387" s="32"/>
      <c r="E387" s="33" t="s">
        <v>618</v>
      </c>
      <c r="F387" s="30">
        <f>F388</f>
        <v>4000</v>
      </c>
      <c r="G387" s="30">
        <f t="shared" ref="G387:L387" si="638">G388</f>
        <v>0</v>
      </c>
      <c r="H387" s="30">
        <f t="shared" si="638"/>
        <v>4000</v>
      </c>
      <c r="I387" s="30">
        <f t="shared" si="638"/>
        <v>0</v>
      </c>
      <c r="J387" s="30">
        <f t="shared" si="638"/>
        <v>0</v>
      </c>
      <c r="K387" s="30">
        <f t="shared" si="638"/>
        <v>0</v>
      </c>
      <c r="L387" s="30">
        <f t="shared" si="638"/>
        <v>4000</v>
      </c>
      <c r="M387" s="30"/>
      <c r="N387" s="30">
        <f t="shared" ref="N387" si="639">N388</f>
        <v>0</v>
      </c>
      <c r="O387" s="30">
        <f t="shared" ref="O387:Q387" si="640">O388</f>
        <v>0</v>
      </c>
      <c r="P387" s="30">
        <f t="shared" si="640"/>
        <v>0</v>
      </c>
      <c r="Q387" s="30">
        <f t="shared" si="640"/>
        <v>0</v>
      </c>
      <c r="R387" s="30"/>
      <c r="S387" s="30">
        <f t="shared" ref="S387" si="641">S388</f>
        <v>0</v>
      </c>
      <c r="T387" s="30">
        <f t="shared" ref="T387:V387" si="642">T388</f>
        <v>0</v>
      </c>
      <c r="U387" s="30">
        <f t="shared" si="642"/>
        <v>0</v>
      </c>
      <c r="V387" s="30">
        <f t="shared" si="642"/>
        <v>0</v>
      </c>
      <c r="X387" s="183"/>
    </row>
    <row r="388" spans="1:24" ht="31.5" hidden="1" outlineLevel="7" x14ac:dyDescent="0.2">
      <c r="A388" s="34" t="s">
        <v>481</v>
      </c>
      <c r="B388" s="34" t="s">
        <v>519</v>
      </c>
      <c r="C388" s="34" t="s">
        <v>681</v>
      </c>
      <c r="D388" s="34" t="s">
        <v>65</v>
      </c>
      <c r="E388" s="35" t="s">
        <v>66</v>
      </c>
      <c r="F388" s="31">
        <v>4000</v>
      </c>
      <c r="G388" s="31"/>
      <c r="H388" s="31">
        <f>SUM(F388:G388)</f>
        <v>4000</v>
      </c>
      <c r="I388" s="31"/>
      <c r="J388" s="31"/>
      <c r="K388" s="31"/>
      <c r="L388" s="31">
        <f>SUM(H388:K388)</f>
        <v>4000</v>
      </c>
      <c r="M388" s="30"/>
      <c r="N388" s="31"/>
      <c r="O388" s="31">
        <f>SUM(M388:N388)</f>
        <v>0</v>
      </c>
      <c r="P388" s="31"/>
      <c r="Q388" s="31">
        <f>SUM(O388:P388)</f>
        <v>0</v>
      </c>
      <c r="R388" s="30"/>
      <c r="S388" s="31"/>
      <c r="T388" s="31">
        <f>SUM(R388:S388)</f>
        <v>0</v>
      </c>
      <c r="U388" s="31"/>
      <c r="V388" s="31">
        <f>SUM(T388:U388)</f>
        <v>0</v>
      </c>
      <c r="X388" s="183"/>
    </row>
    <row r="389" spans="1:24" ht="31.5" hidden="1" outlineLevel="7" x14ac:dyDescent="0.2">
      <c r="A389" s="32" t="s">
        <v>481</v>
      </c>
      <c r="B389" s="32" t="s">
        <v>519</v>
      </c>
      <c r="C389" s="32" t="s">
        <v>681</v>
      </c>
      <c r="D389" s="32"/>
      <c r="E389" s="33" t="s">
        <v>617</v>
      </c>
      <c r="F389" s="30">
        <f>F390</f>
        <v>12000</v>
      </c>
      <c r="G389" s="30">
        <f t="shared" ref="G389:L389" si="643">G390</f>
        <v>0</v>
      </c>
      <c r="H389" s="30">
        <f t="shared" si="643"/>
        <v>12000</v>
      </c>
      <c r="I389" s="30">
        <f t="shared" si="643"/>
        <v>0</v>
      </c>
      <c r="J389" s="30">
        <f t="shared" si="643"/>
        <v>0</v>
      </c>
      <c r="K389" s="30">
        <f t="shared" si="643"/>
        <v>0</v>
      </c>
      <c r="L389" s="30">
        <f t="shared" si="643"/>
        <v>12000</v>
      </c>
      <c r="M389" s="30"/>
      <c r="N389" s="30">
        <f t="shared" ref="N389" si="644">N390</f>
        <v>0</v>
      </c>
      <c r="O389" s="30">
        <f t="shared" ref="O389:Q389" si="645">O390</f>
        <v>0</v>
      </c>
      <c r="P389" s="30">
        <f t="shared" si="645"/>
        <v>0</v>
      </c>
      <c r="Q389" s="30">
        <f t="shared" si="645"/>
        <v>0</v>
      </c>
      <c r="R389" s="30"/>
      <c r="S389" s="30">
        <f t="shared" ref="S389" si="646">S390</f>
        <v>0</v>
      </c>
      <c r="T389" s="30">
        <f t="shared" ref="T389:V389" si="647">T390</f>
        <v>0</v>
      </c>
      <c r="U389" s="30">
        <f t="shared" si="647"/>
        <v>0</v>
      </c>
      <c r="V389" s="30">
        <f t="shared" si="647"/>
        <v>0</v>
      </c>
      <c r="X389" s="183"/>
    </row>
    <row r="390" spans="1:24" ht="31.5" hidden="1" outlineLevel="7" x14ac:dyDescent="0.2">
      <c r="A390" s="34" t="s">
        <v>481</v>
      </c>
      <c r="B390" s="34" t="s">
        <v>519</v>
      </c>
      <c r="C390" s="34" t="s">
        <v>681</v>
      </c>
      <c r="D390" s="34" t="s">
        <v>65</v>
      </c>
      <c r="E390" s="35" t="s">
        <v>66</v>
      </c>
      <c r="F390" s="31">
        <v>12000</v>
      </c>
      <c r="G390" s="31"/>
      <c r="H390" s="31">
        <f>SUM(F390:G390)</f>
        <v>12000</v>
      </c>
      <c r="I390" s="31"/>
      <c r="J390" s="31"/>
      <c r="K390" s="31"/>
      <c r="L390" s="31">
        <f>SUM(H390:K390)</f>
        <v>12000</v>
      </c>
      <c r="M390" s="31"/>
      <c r="N390" s="31"/>
      <c r="O390" s="31">
        <f>SUM(M390:N390)</f>
        <v>0</v>
      </c>
      <c r="P390" s="31"/>
      <c r="Q390" s="31">
        <f>SUM(O390:P390)</f>
        <v>0</v>
      </c>
      <c r="R390" s="31"/>
      <c r="S390" s="31"/>
      <c r="T390" s="31">
        <f>SUM(R390:S390)</f>
        <v>0</v>
      </c>
      <c r="U390" s="31"/>
      <c r="V390" s="31">
        <f>SUM(T390:U390)</f>
        <v>0</v>
      </c>
      <c r="X390" s="183"/>
    </row>
    <row r="391" spans="1:24" ht="31.5" hidden="1" outlineLevel="4" x14ac:dyDescent="0.2">
      <c r="A391" s="32" t="s">
        <v>481</v>
      </c>
      <c r="B391" s="32" t="s">
        <v>519</v>
      </c>
      <c r="C391" s="32" t="s">
        <v>166</v>
      </c>
      <c r="D391" s="32"/>
      <c r="E391" s="33" t="s">
        <v>167</v>
      </c>
      <c r="F391" s="30">
        <f>F392+F394</f>
        <v>1671.3</v>
      </c>
      <c r="G391" s="30">
        <f t="shared" ref="G391:J391" si="648">G392+G394</f>
        <v>0</v>
      </c>
      <c r="H391" s="30">
        <f t="shared" si="648"/>
        <v>1671.3</v>
      </c>
      <c r="I391" s="30">
        <f t="shared" si="648"/>
        <v>0</v>
      </c>
      <c r="J391" s="30">
        <f t="shared" si="648"/>
        <v>0</v>
      </c>
      <c r="K391" s="30">
        <f t="shared" ref="K391:L391" si="649">K392+K394</f>
        <v>0</v>
      </c>
      <c r="L391" s="30">
        <f t="shared" si="649"/>
        <v>1671.3</v>
      </c>
      <c r="M391" s="30">
        <f t="shared" ref="M391:R391" si="650">M392+M394</f>
        <v>1671.3</v>
      </c>
      <c r="N391" s="30">
        <f t="shared" ref="N391" si="651">N392+N394</f>
        <v>0</v>
      </c>
      <c r="O391" s="30">
        <f t="shared" ref="O391:Q391" si="652">O392+O394</f>
        <v>1671.3</v>
      </c>
      <c r="P391" s="30">
        <f t="shared" si="652"/>
        <v>0</v>
      </c>
      <c r="Q391" s="30">
        <f t="shared" si="652"/>
        <v>1671.3</v>
      </c>
      <c r="R391" s="30">
        <f t="shared" si="650"/>
        <v>1671.3</v>
      </c>
      <c r="S391" s="30">
        <f t="shared" ref="S391" si="653">S392+S394</f>
        <v>0</v>
      </c>
      <c r="T391" s="30">
        <f t="shared" ref="T391:V391" si="654">T392+T394</f>
        <v>1671.3</v>
      </c>
      <c r="U391" s="30">
        <f t="shared" si="654"/>
        <v>0</v>
      </c>
      <c r="V391" s="30">
        <f t="shared" si="654"/>
        <v>1671.3</v>
      </c>
      <c r="X391" s="183"/>
    </row>
    <row r="392" spans="1:24" ht="15.75" hidden="1" outlineLevel="5" x14ac:dyDescent="0.2">
      <c r="A392" s="32" t="s">
        <v>481</v>
      </c>
      <c r="B392" s="32" t="s">
        <v>519</v>
      </c>
      <c r="C392" s="32" t="s">
        <v>199</v>
      </c>
      <c r="D392" s="32"/>
      <c r="E392" s="33" t="s">
        <v>200</v>
      </c>
      <c r="F392" s="30">
        <f t="shared" ref="F392:V392" si="655">F393</f>
        <v>1559.3</v>
      </c>
      <c r="G392" s="30">
        <f t="shared" si="655"/>
        <v>0</v>
      </c>
      <c r="H392" s="30">
        <f t="shared" si="655"/>
        <v>1559.3</v>
      </c>
      <c r="I392" s="30">
        <f t="shared" si="655"/>
        <v>0</v>
      </c>
      <c r="J392" s="30">
        <f t="shared" si="655"/>
        <v>0</v>
      </c>
      <c r="K392" s="30">
        <f t="shared" si="655"/>
        <v>0</v>
      </c>
      <c r="L392" s="30">
        <f t="shared" si="655"/>
        <v>1559.3</v>
      </c>
      <c r="M392" s="30">
        <f t="shared" si="655"/>
        <v>1559.3</v>
      </c>
      <c r="N392" s="30">
        <f t="shared" si="655"/>
        <v>0</v>
      </c>
      <c r="O392" s="30">
        <f t="shared" si="655"/>
        <v>1559.3</v>
      </c>
      <c r="P392" s="30">
        <f t="shared" si="655"/>
        <v>0</v>
      </c>
      <c r="Q392" s="30">
        <f t="shared" si="655"/>
        <v>1559.3</v>
      </c>
      <c r="R392" s="30">
        <f t="shared" si="655"/>
        <v>1559.3</v>
      </c>
      <c r="S392" s="30">
        <f t="shared" si="655"/>
        <v>0</v>
      </c>
      <c r="T392" s="30">
        <f t="shared" si="655"/>
        <v>1559.3</v>
      </c>
      <c r="U392" s="30">
        <f t="shared" si="655"/>
        <v>0</v>
      </c>
      <c r="V392" s="30">
        <f t="shared" si="655"/>
        <v>1559.3</v>
      </c>
      <c r="X392" s="183"/>
    </row>
    <row r="393" spans="1:24" ht="31.5" hidden="1" outlineLevel="7" x14ac:dyDescent="0.2">
      <c r="A393" s="34" t="s">
        <v>481</v>
      </c>
      <c r="B393" s="34" t="s">
        <v>519</v>
      </c>
      <c r="C393" s="34" t="s">
        <v>199</v>
      </c>
      <c r="D393" s="34" t="s">
        <v>65</v>
      </c>
      <c r="E393" s="35" t="s">
        <v>66</v>
      </c>
      <c r="F393" s="31">
        <v>1559.3</v>
      </c>
      <c r="G393" s="31"/>
      <c r="H393" s="31">
        <f>SUM(F393:G393)</f>
        <v>1559.3</v>
      </c>
      <c r="I393" s="31"/>
      <c r="J393" s="31"/>
      <c r="K393" s="31"/>
      <c r="L393" s="31">
        <f>SUM(H393:K393)</f>
        <v>1559.3</v>
      </c>
      <c r="M393" s="31">
        <v>1559.3</v>
      </c>
      <c r="N393" s="31"/>
      <c r="O393" s="31">
        <f>SUM(M393:N393)</f>
        <v>1559.3</v>
      </c>
      <c r="P393" s="31"/>
      <c r="Q393" s="31">
        <f>SUM(O393:P393)</f>
        <v>1559.3</v>
      </c>
      <c r="R393" s="31">
        <v>1559.3</v>
      </c>
      <c r="S393" s="31"/>
      <c r="T393" s="31">
        <f>SUM(R393:S393)</f>
        <v>1559.3</v>
      </c>
      <c r="U393" s="31"/>
      <c r="V393" s="31">
        <f>SUM(T393:U393)</f>
        <v>1559.3</v>
      </c>
      <c r="X393" s="183"/>
    </row>
    <row r="394" spans="1:24" ht="31.5" hidden="1" outlineLevel="5" x14ac:dyDescent="0.2">
      <c r="A394" s="32" t="s">
        <v>481</v>
      </c>
      <c r="B394" s="32" t="s">
        <v>519</v>
      </c>
      <c r="C394" s="32" t="s">
        <v>201</v>
      </c>
      <c r="D394" s="32"/>
      <c r="E394" s="33" t="s">
        <v>202</v>
      </c>
      <c r="F394" s="30">
        <f t="shared" ref="F394:V394" si="656">F395</f>
        <v>112</v>
      </c>
      <c r="G394" s="30">
        <f t="shared" si="656"/>
        <v>0</v>
      </c>
      <c r="H394" s="30">
        <f t="shared" si="656"/>
        <v>112</v>
      </c>
      <c r="I394" s="30">
        <f t="shared" si="656"/>
        <v>0</v>
      </c>
      <c r="J394" s="30">
        <f t="shared" si="656"/>
        <v>0</v>
      </c>
      <c r="K394" s="30">
        <f t="shared" si="656"/>
        <v>0</v>
      </c>
      <c r="L394" s="30">
        <f t="shared" si="656"/>
        <v>112</v>
      </c>
      <c r="M394" s="30">
        <f t="shared" si="656"/>
        <v>112</v>
      </c>
      <c r="N394" s="30">
        <f t="shared" si="656"/>
        <v>0</v>
      </c>
      <c r="O394" s="30">
        <f t="shared" si="656"/>
        <v>112</v>
      </c>
      <c r="P394" s="30">
        <f t="shared" si="656"/>
        <v>0</v>
      </c>
      <c r="Q394" s="30">
        <f t="shared" si="656"/>
        <v>112</v>
      </c>
      <c r="R394" s="30">
        <f t="shared" si="656"/>
        <v>112</v>
      </c>
      <c r="S394" s="30">
        <f t="shared" si="656"/>
        <v>0</v>
      </c>
      <c r="T394" s="30">
        <f t="shared" si="656"/>
        <v>112</v>
      </c>
      <c r="U394" s="30">
        <f t="shared" si="656"/>
        <v>0</v>
      </c>
      <c r="V394" s="30">
        <f t="shared" si="656"/>
        <v>112</v>
      </c>
      <c r="X394" s="183"/>
    </row>
    <row r="395" spans="1:24" ht="31.5" hidden="1" outlineLevel="7" x14ac:dyDescent="0.2">
      <c r="A395" s="34" t="s">
        <v>481</v>
      </c>
      <c r="B395" s="34" t="s">
        <v>519</v>
      </c>
      <c r="C395" s="34" t="s">
        <v>201</v>
      </c>
      <c r="D395" s="34" t="s">
        <v>65</v>
      </c>
      <c r="E395" s="35" t="s">
        <v>66</v>
      </c>
      <c r="F395" s="31">
        <v>112</v>
      </c>
      <c r="G395" s="31"/>
      <c r="H395" s="31">
        <f>SUM(F395:G395)</f>
        <v>112</v>
      </c>
      <c r="I395" s="31"/>
      <c r="J395" s="31"/>
      <c r="K395" s="31"/>
      <c r="L395" s="31">
        <f>SUM(H395:K395)</f>
        <v>112</v>
      </c>
      <c r="M395" s="31">
        <v>112</v>
      </c>
      <c r="N395" s="31"/>
      <c r="O395" s="31">
        <f>SUM(M395:N395)</f>
        <v>112</v>
      </c>
      <c r="P395" s="31"/>
      <c r="Q395" s="31">
        <f>SUM(O395:P395)</f>
        <v>112</v>
      </c>
      <c r="R395" s="31">
        <v>112</v>
      </c>
      <c r="S395" s="31"/>
      <c r="T395" s="31">
        <f>SUM(R395:S395)</f>
        <v>112</v>
      </c>
      <c r="U395" s="31"/>
      <c r="V395" s="31">
        <f>SUM(T395:U395)</f>
        <v>112</v>
      </c>
      <c r="X395" s="183"/>
    </row>
    <row r="396" spans="1:24" ht="47.25" outlineLevel="4" x14ac:dyDescent="0.2">
      <c r="A396" s="32" t="s">
        <v>481</v>
      </c>
      <c r="B396" s="32" t="s">
        <v>519</v>
      </c>
      <c r="C396" s="32" t="s">
        <v>203</v>
      </c>
      <c r="D396" s="32"/>
      <c r="E396" s="33" t="s">
        <v>204</v>
      </c>
      <c r="F396" s="30">
        <f>F405+F403+F399+F401</f>
        <v>52815.776409999999</v>
      </c>
      <c r="G396" s="30">
        <f t="shared" ref="G396" si="657">G405+G403+G399+G401</f>
        <v>5.11348</v>
      </c>
      <c r="H396" s="30">
        <f>H405+H403+H399+H401+H397</f>
        <v>52820.889889999999</v>
      </c>
      <c r="I396" s="30">
        <f t="shared" ref="I396:V396" si="658">I405+I403+I399+I401+I397</f>
        <v>18750</v>
      </c>
      <c r="J396" s="30">
        <f t="shared" si="658"/>
        <v>0</v>
      </c>
      <c r="K396" s="30">
        <f>K405+K403+K399+K401+K397</f>
        <v>6842.3873199999998</v>
      </c>
      <c r="L396" s="30">
        <f t="shared" si="658"/>
        <v>78413.277209999986</v>
      </c>
      <c r="M396" s="30">
        <f t="shared" si="658"/>
        <v>12721.440559999999</v>
      </c>
      <c r="N396" s="30">
        <f t="shared" si="658"/>
        <v>0</v>
      </c>
      <c r="O396" s="30">
        <f t="shared" si="658"/>
        <v>12721.440559999999</v>
      </c>
      <c r="P396" s="30">
        <f t="shared" si="658"/>
        <v>0</v>
      </c>
      <c r="Q396" s="30">
        <f t="shared" si="658"/>
        <v>12721.440559999999</v>
      </c>
      <c r="R396" s="30">
        <f t="shared" si="658"/>
        <v>12721.440559999999</v>
      </c>
      <c r="S396" s="30">
        <f t="shared" si="658"/>
        <v>0</v>
      </c>
      <c r="T396" s="30">
        <f t="shared" si="658"/>
        <v>12721.440559999999</v>
      </c>
      <c r="U396" s="30">
        <f t="shared" si="658"/>
        <v>0</v>
      </c>
      <c r="V396" s="30">
        <f t="shared" si="658"/>
        <v>12721.440559999999</v>
      </c>
      <c r="X396" s="183"/>
    </row>
    <row r="397" spans="1:24" ht="31.5" outlineLevel="4" x14ac:dyDescent="0.25">
      <c r="A397" s="32" t="s">
        <v>481</v>
      </c>
      <c r="B397" s="32" t="s">
        <v>519</v>
      </c>
      <c r="C397" s="111" t="s">
        <v>803</v>
      </c>
      <c r="D397" s="111"/>
      <c r="E397" s="119" t="s">
        <v>804</v>
      </c>
      <c r="F397" s="30"/>
      <c r="G397" s="30"/>
      <c r="H397" s="30"/>
      <c r="I397" s="30">
        <f t="shared" ref="G397:L399" si="659">I398</f>
        <v>0</v>
      </c>
      <c r="J397" s="30">
        <f t="shared" si="659"/>
        <v>0</v>
      </c>
      <c r="K397" s="30">
        <f t="shared" si="659"/>
        <v>592.38732000000005</v>
      </c>
      <c r="L397" s="30">
        <f t="shared" si="659"/>
        <v>592.38732000000005</v>
      </c>
      <c r="M397" s="30"/>
      <c r="N397" s="30"/>
      <c r="O397" s="30"/>
      <c r="P397" s="30"/>
      <c r="Q397" s="30"/>
      <c r="R397" s="30"/>
      <c r="S397" s="30"/>
      <c r="T397" s="30"/>
      <c r="U397" s="30"/>
      <c r="V397" s="30"/>
      <c r="X397" s="183"/>
    </row>
    <row r="398" spans="1:24" ht="31.5" outlineLevel="4" x14ac:dyDescent="0.25">
      <c r="A398" s="34" t="s">
        <v>481</v>
      </c>
      <c r="B398" s="34" t="s">
        <v>519</v>
      </c>
      <c r="C398" s="113" t="s">
        <v>803</v>
      </c>
      <c r="D398" s="113" t="s">
        <v>65</v>
      </c>
      <c r="E398" s="118" t="s">
        <v>66</v>
      </c>
      <c r="F398" s="30"/>
      <c r="G398" s="30"/>
      <c r="H398" s="30"/>
      <c r="I398" s="31"/>
      <c r="J398" s="31"/>
      <c r="K398" s="31">
        <v>592.38732000000005</v>
      </c>
      <c r="L398" s="31">
        <f>SUM(H398:K398)</f>
        <v>592.38732000000005</v>
      </c>
      <c r="M398" s="30"/>
      <c r="N398" s="30"/>
      <c r="O398" s="30"/>
      <c r="P398" s="30"/>
      <c r="Q398" s="30"/>
      <c r="R398" s="30"/>
      <c r="S398" s="30"/>
      <c r="T398" s="30"/>
      <c r="U398" s="30"/>
      <c r="V398" s="30"/>
      <c r="X398" s="183"/>
    </row>
    <row r="399" spans="1:24" ht="31.5" outlineLevel="4" x14ac:dyDescent="0.2">
      <c r="A399" s="32" t="s">
        <v>481</v>
      </c>
      <c r="B399" s="32" t="s">
        <v>519</v>
      </c>
      <c r="C399" s="32" t="s">
        <v>732</v>
      </c>
      <c r="D399" s="32"/>
      <c r="E399" s="33" t="s">
        <v>618</v>
      </c>
      <c r="F399" s="30">
        <f>F400</f>
        <v>10000</v>
      </c>
      <c r="G399" s="30">
        <f t="shared" si="659"/>
        <v>0</v>
      </c>
      <c r="H399" s="30">
        <f t="shared" si="659"/>
        <v>10000</v>
      </c>
      <c r="I399" s="30">
        <f t="shared" si="659"/>
        <v>0</v>
      </c>
      <c r="J399" s="30">
        <f t="shared" si="659"/>
        <v>0</v>
      </c>
      <c r="K399" s="30">
        <f t="shared" si="659"/>
        <v>6250</v>
      </c>
      <c r="L399" s="30">
        <f t="shared" si="659"/>
        <v>16250</v>
      </c>
      <c r="M399" s="30"/>
      <c r="N399" s="30">
        <f t="shared" ref="N399" si="660">N400</f>
        <v>0</v>
      </c>
      <c r="O399" s="30">
        <f t="shared" ref="O399:Q399" si="661">O400</f>
        <v>0</v>
      </c>
      <c r="P399" s="30">
        <f t="shared" si="661"/>
        <v>0</v>
      </c>
      <c r="Q399" s="30">
        <f t="shared" si="661"/>
        <v>0</v>
      </c>
      <c r="R399" s="30"/>
      <c r="S399" s="30">
        <f t="shared" ref="S399" si="662">S400</f>
        <v>0</v>
      </c>
      <c r="T399" s="30">
        <f t="shared" ref="T399:V399" si="663">T400</f>
        <v>0</v>
      </c>
      <c r="U399" s="30">
        <f t="shared" si="663"/>
        <v>0</v>
      </c>
      <c r="V399" s="30">
        <f t="shared" si="663"/>
        <v>0</v>
      </c>
      <c r="X399" s="183"/>
    </row>
    <row r="400" spans="1:24" ht="31.5" outlineLevel="4" x14ac:dyDescent="0.2">
      <c r="A400" s="34" t="s">
        <v>481</v>
      </c>
      <c r="B400" s="34" t="s">
        <v>519</v>
      </c>
      <c r="C400" s="34" t="s">
        <v>732</v>
      </c>
      <c r="D400" s="34" t="s">
        <v>65</v>
      </c>
      <c r="E400" s="35" t="s">
        <v>66</v>
      </c>
      <c r="F400" s="31">
        <v>10000</v>
      </c>
      <c r="G400" s="31"/>
      <c r="H400" s="31">
        <f>SUM(F400:G400)</f>
        <v>10000</v>
      </c>
      <c r="I400" s="31"/>
      <c r="J400" s="31"/>
      <c r="K400" s="31">
        <v>6250</v>
      </c>
      <c r="L400" s="31">
        <f>SUM(H400:K400)</f>
        <v>16250</v>
      </c>
      <c r="M400" s="30"/>
      <c r="N400" s="31"/>
      <c r="O400" s="31">
        <f>SUM(M400:N400)</f>
        <v>0</v>
      </c>
      <c r="P400" s="31"/>
      <c r="Q400" s="31">
        <f>SUM(O400:P400)</f>
        <v>0</v>
      </c>
      <c r="R400" s="30"/>
      <c r="S400" s="31"/>
      <c r="T400" s="31">
        <f>SUM(R400:S400)</f>
        <v>0</v>
      </c>
      <c r="U400" s="31"/>
      <c r="V400" s="31">
        <f>SUM(T400:U400)</f>
        <v>0</v>
      </c>
      <c r="X400" s="183"/>
    </row>
    <row r="401" spans="1:24" ht="31.5" outlineLevel="4" x14ac:dyDescent="0.2">
      <c r="A401" s="32" t="s">
        <v>481</v>
      </c>
      <c r="B401" s="32" t="s">
        <v>519</v>
      </c>
      <c r="C401" s="32" t="s">
        <v>732</v>
      </c>
      <c r="D401" s="32"/>
      <c r="E401" s="33" t="s">
        <v>617</v>
      </c>
      <c r="F401" s="30">
        <f>F402</f>
        <v>30000</v>
      </c>
      <c r="G401" s="30">
        <f t="shared" ref="G401:L401" si="664">G402</f>
        <v>0</v>
      </c>
      <c r="H401" s="30">
        <f t="shared" si="664"/>
        <v>30000</v>
      </c>
      <c r="I401" s="30">
        <f t="shared" si="664"/>
        <v>18750</v>
      </c>
      <c r="J401" s="30">
        <f t="shared" si="664"/>
        <v>0</v>
      </c>
      <c r="K401" s="30">
        <f t="shared" si="664"/>
        <v>0</v>
      </c>
      <c r="L401" s="30">
        <f t="shared" si="664"/>
        <v>48750</v>
      </c>
      <c r="M401" s="30"/>
      <c r="N401" s="30">
        <f t="shared" ref="N401" si="665">N402</f>
        <v>0</v>
      </c>
      <c r="O401" s="30">
        <f t="shared" ref="O401:Q401" si="666">O402</f>
        <v>0</v>
      </c>
      <c r="P401" s="30">
        <f t="shared" si="666"/>
        <v>0</v>
      </c>
      <c r="Q401" s="30">
        <f t="shared" si="666"/>
        <v>0</v>
      </c>
      <c r="R401" s="30"/>
      <c r="S401" s="30">
        <f t="shared" ref="S401" si="667">S402</f>
        <v>0</v>
      </c>
      <c r="T401" s="30">
        <f t="shared" ref="T401:V401" si="668">T402</f>
        <v>0</v>
      </c>
      <c r="U401" s="30">
        <f t="shared" si="668"/>
        <v>0</v>
      </c>
      <c r="V401" s="30">
        <f t="shared" si="668"/>
        <v>0</v>
      </c>
      <c r="X401" s="183"/>
    </row>
    <row r="402" spans="1:24" ht="31.5" outlineLevel="4" collapsed="1" x14ac:dyDescent="0.2">
      <c r="A402" s="34" t="s">
        <v>481</v>
      </c>
      <c r="B402" s="34" t="s">
        <v>519</v>
      </c>
      <c r="C402" s="34" t="s">
        <v>732</v>
      </c>
      <c r="D402" s="34" t="s">
        <v>65</v>
      </c>
      <c r="E402" s="35" t="s">
        <v>66</v>
      </c>
      <c r="F402" s="31">
        <v>30000</v>
      </c>
      <c r="G402" s="31"/>
      <c r="H402" s="31">
        <f>SUM(F402:G402)</f>
        <v>30000</v>
      </c>
      <c r="I402" s="31">
        <v>18750</v>
      </c>
      <c r="J402" s="31"/>
      <c r="K402" s="31"/>
      <c r="L402" s="31">
        <f>SUM(H402:K402)</f>
        <v>48750</v>
      </c>
      <c r="M402" s="31"/>
      <c r="N402" s="31"/>
      <c r="O402" s="31">
        <f>SUM(M402:N402)</f>
        <v>0</v>
      </c>
      <c r="P402" s="31"/>
      <c r="Q402" s="31">
        <f>SUM(O402:P402)</f>
        <v>0</v>
      </c>
      <c r="R402" s="31"/>
      <c r="S402" s="31"/>
      <c r="T402" s="31">
        <f>SUM(R402:S402)</f>
        <v>0</v>
      </c>
      <c r="U402" s="31"/>
      <c r="V402" s="31">
        <f>SUM(T402:U402)</f>
        <v>0</v>
      </c>
      <c r="X402" s="183"/>
    </row>
    <row r="403" spans="1:24" ht="31.5" hidden="1" customHeight="1" outlineLevel="5" x14ac:dyDescent="0.2">
      <c r="A403" s="32" t="s">
        <v>481</v>
      </c>
      <c r="B403" s="32" t="s">
        <v>519</v>
      </c>
      <c r="C403" s="32" t="s">
        <v>205</v>
      </c>
      <c r="D403" s="32"/>
      <c r="E403" s="33" t="s">
        <v>693</v>
      </c>
      <c r="F403" s="30">
        <f t="shared" ref="F403:V403" si="669">F404</f>
        <v>1281.5764099999999</v>
      </c>
      <c r="G403" s="30">
        <f t="shared" si="669"/>
        <v>0.51348000000000005</v>
      </c>
      <c r="H403" s="30">
        <f t="shared" si="669"/>
        <v>1282.08989</v>
      </c>
      <c r="I403" s="30">
        <f t="shared" si="669"/>
        <v>0</v>
      </c>
      <c r="J403" s="30">
        <f t="shared" si="669"/>
        <v>0</v>
      </c>
      <c r="K403" s="30">
        <f t="shared" si="669"/>
        <v>0</v>
      </c>
      <c r="L403" s="30">
        <f t="shared" si="669"/>
        <v>1282.08989</v>
      </c>
      <c r="M403" s="30">
        <f t="shared" si="669"/>
        <v>1272.1405600000001</v>
      </c>
      <c r="N403" s="30">
        <f t="shared" si="669"/>
        <v>0</v>
      </c>
      <c r="O403" s="30">
        <f t="shared" si="669"/>
        <v>1272.1405600000001</v>
      </c>
      <c r="P403" s="30">
        <f t="shared" si="669"/>
        <v>0</v>
      </c>
      <c r="Q403" s="30">
        <f t="shared" si="669"/>
        <v>1272.1405600000001</v>
      </c>
      <c r="R403" s="30">
        <f t="shared" si="669"/>
        <v>1272.1405600000001</v>
      </c>
      <c r="S403" s="30">
        <f t="shared" si="669"/>
        <v>0</v>
      </c>
      <c r="T403" s="30">
        <f t="shared" si="669"/>
        <v>1272.1405600000001</v>
      </c>
      <c r="U403" s="30">
        <f t="shared" si="669"/>
        <v>0</v>
      </c>
      <c r="V403" s="30">
        <f t="shared" si="669"/>
        <v>1272.1405600000001</v>
      </c>
      <c r="X403" s="183"/>
    </row>
    <row r="404" spans="1:24" ht="31.5" hidden="1" outlineLevel="7" x14ac:dyDescent="0.2">
      <c r="A404" s="34" t="s">
        <v>481</v>
      </c>
      <c r="B404" s="34" t="s">
        <v>519</v>
      </c>
      <c r="C404" s="34" t="s">
        <v>205</v>
      </c>
      <c r="D404" s="34" t="s">
        <v>65</v>
      </c>
      <c r="E404" s="35" t="s">
        <v>66</v>
      </c>
      <c r="F404" s="31">
        <v>1281.5764099999999</v>
      </c>
      <c r="G404" s="31">
        <v>0.51348000000000005</v>
      </c>
      <c r="H404" s="31">
        <f>SUM(F404:G404)</f>
        <v>1282.08989</v>
      </c>
      <c r="I404" s="31"/>
      <c r="J404" s="31"/>
      <c r="K404" s="31"/>
      <c r="L404" s="31">
        <f>SUM(H404:K404)</f>
        <v>1282.08989</v>
      </c>
      <c r="M404" s="31">
        <v>1272.1405600000001</v>
      </c>
      <c r="N404" s="31"/>
      <c r="O404" s="31">
        <f>SUM(M404:N404)</f>
        <v>1272.1405600000001</v>
      </c>
      <c r="P404" s="31"/>
      <c r="Q404" s="31">
        <f>SUM(O404:P404)</f>
        <v>1272.1405600000001</v>
      </c>
      <c r="R404" s="31">
        <v>1272.1405600000001</v>
      </c>
      <c r="S404" s="31"/>
      <c r="T404" s="31">
        <f>SUM(R404:S404)</f>
        <v>1272.1405600000001</v>
      </c>
      <c r="U404" s="31"/>
      <c r="V404" s="31">
        <f>SUM(T404:U404)</f>
        <v>1272.1405600000001</v>
      </c>
      <c r="X404" s="183"/>
    </row>
    <row r="405" spans="1:24" ht="31.5" hidden="1" customHeight="1" outlineLevel="5" x14ac:dyDescent="0.2">
      <c r="A405" s="32" t="s">
        <v>481</v>
      </c>
      <c r="B405" s="32" t="s">
        <v>519</v>
      </c>
      <c r="C405" s="32" t="s">
        <v>205</v>
      </c>
      <c r="D405" s="32"/>
      <c r="E405" s="33" t="s">
        <v>694</v>
      </c>
      <c r="F405" s="30">
        <f t="shared" ref="F405:V405" si="670">F406</f>
        <v>11534.2</v>
      </c>
      <c r="G405" s="30">
        <f t="shared" si="670"/>
        <v>4.5999999999999996</v>
      </c>
      <c r="H405" s="30">
        <f t="shared" si="670"/>
        <v>11538.800000000001</v>
      </c>
      <c r="I405" s="30">
        <f t="shared" si="670"/>
        <v>0</v>
      </c>
      <c r="J405" s="30">
        <f t="shared" si="670"/>
        <v>0</v>
      </c>
      <c r="K405" s="30">
        <f t="shared" si="670"/>
        <v>0</v>
      </c>
      <c r="L405" s="30">
        <f t="shared" si="670"/>
        <v>11538.800000000001</v>
      </c>
      <c r="M405" s="30">
        <f t="shared" si="670"/>
        <v>11449.3</v>
      </c>
      <c r="N405" s="30">
        <f t="shared" si="670"/>
        <v>0</v>
      </c>
      <c r="O405" s="30">
        <f t="shared" si="670"/>
        <v>11449.3</v>
      </c>
      <c r="P405" s="30">
        <f t="shared" si="670"/>
        <v>0</v>
      </c>
      <c r="Q405" s="30">
        <f t="shared" si="670"/>
        <v>11449.3</v>
      </c>
      <c r="R405" s="30">
        <f t="shared" si="670"/>
        <v>11449.3</v>
      </c>
      <c r="S405" s="30">
        <f t="shared" si="670"/>
        <v>0</v>
      </c>
      <c r="T405" s="30">
        <f t="shared" si="670"/>
        <v>11449.3</v>
      </c>
      <c r="U405" s="30">
        <f t="shared" si="670"/>
        <v>0</v>
      </c>
      <c r="V405" s="30">
        <f t="shared" si="670"/>
        <v>11449.3</v>
      </c>
      <c r="X405" s="183"/>
    </row>
    <row r="406" spans="1:24" ht="31.5" hidden="1" outlineLevel="7" x14ac:dyDescent="0.2">
      <c r="A406" s="34" t="s">
        <v>481</v>
      </c>
      <c r="B406" s="34" t="s">
        <v>519</v>
      </c>
      <c r="C406" s="34" t="s">
        <v>205</v>
      </c>
      <c r="D406" s="34" t="s">
        <v>65</v>
      </c>
      <c r="E406" s="35" t="s">
        <v>66</v>
      </c>
      <c r="F406" s="31">
        <v>11534.2</v>
      </c>
      <c r="G406" s="31">
        <v>4.5999999999999996</v>
      </c>
      <c r="H406" s="31">
        <f>SUM(F406:G406)</f>
        <v>11538.800000000001</v>
      </c>
      <c r="I406" s="31"/>
      <c r="J406" s="31"/>
      <c r="K406" s="31"/>
      <c r="L406" s="31">
        <f>SUM(H406:K406)</f>
        <v>11538.800000000001</v>
      </c>
      <c r="M406" s="31">
        <v>11449.3</v>
      </c>
      <c r="N406" s="31"/>
      <c r="O406" s="31">
        <f>SUM(M406:N406)</f>
        <v>11449.3</v>
      </c>
      <c r="P406" s="31"/>
      <c r="Q406" s="31">
        <f>SUM(O406:P406)</f>
        <v>11449.3</v>
      </c>
      <c r="R406" s="31">
        <v>11449.3</v>
      </c>
      <c r="S406" s="31"/>
      <c r="T406" s="31">
        <f>SUM(R406:S406)</f>
        <v>11449.3</v>
      </c>
      <c r="U406" s="31"/>
      <c r="V406" s="31">
        <f>SUM(T406:U406)</f>
        <v>11449.3</v>
      </c>
      <c r="X406" s="183"/>
    </row>
    <row r="407" spans="1:24" ht="15.75" outlineLevel="4" x14ac:dyDescent="0.2">
      <c r="A407" s="32" t="s">
        <v>481</v>
      </c>
      <c r="B407" s="32" t="s">
        <v>519</v>
      </c>
      <c r="C407" s="32" t="s">
        <v>206</v>
      </c>
      <c r="D407" s="32"/>
      <c r="E407" s="33" t="s">
        <v>193</v>
      </c>
      <c r="F407" s="30">
        <f>F412+F408+F410</f>
        <v>2582.1229699999999</v>
      </c>
      <c r="G407" s="30">
        <f t="shared" ref="G407:J407" si="671">G412+G408+G410</f>
        <v>0</v>
      </c>
      <c r="H407" s="30">
        <f t="shared" si="671"/>
        <v>2582.1229699999999</v>
      </c>
      <c r="I407" s="30">
        <f t="shared" si="671"/>
        <v>0</v>
      </c>
      <c r="J407" s="30">
        <f t="shared" si="671"/>
        <v>0</v>
      </c>
      <c r="K407" s="30">
        <f t="shared" ref="K407:L407" si="672">K412+K408+K410</f>
        <v>0</v>
      </c>
      <c r="L407" s="30">
        <f t="shared" si="672"/>
        <v>2582.1229699999999</v>
      </c>
      <c r="M407" s="30">
        <f t="shared" ref="M407:R407" si="673">M412+M408+M410</f>
        <v>10773.1</v>
      </c>
      <c r="N407" s="30">
        <f t="shared" ref="N407" si="674">N412+N408+N410</f>
        <v>0</v>
      </c>
      <c r="O407" s="30">
        <f t="shared" ref="O407:Q407" si="675">O412+O408+O410</f>
        <v>10773.1</v>
      </c>
      <c r="P407" s="30">
        <f t="shared" si="675"/>
        <v>1066.66643</v>
      </c>
      <c r="Q407" s="30">
        <f t="shared" si="675"/>
        <v>11839.76643</v>
      </c>
      <c r="R407" s="30">
        <f t="shared" si="673"/>
        <v>19137.8</v>
      </c>
      <c r="S407" s="30">
        <f t="shared" ref="S407" si="676">S412+S408+S410</f>
        <v>0</v>
      </c>
      <c r="T407" s="30">
        <f t="shared" ref="T407:V407" si="677">T412+T408+T410</f>
        <v>19137.8</v>
      </c>
      <c r="U407" s="30">
        <f t="shared" si="677"/>
        <v>3494.6934000000001</v>
      </c>
      <c r="V407" s="30">
        <f t="shared" si="677"/>
        <v>22632.493399999999</v>
      </c>
      <c r="X407" s="183"/>
    </row>
    <row r="408" spans="1:24" ht="31.5" outlineLevel="5" x14ac:dyDescent="0.2">
      <c r="A408" s="32" t="s">
        <v>481</v>
      </c>
      <c r="B408" s="32" t="s">
        <v>519</v>
      </c>
      <c r="C408" s="32" t="s">
        <v>207</v>
      </c>
      <c r="D408" s="32"/>
      <c r="E408" s="33" t="s">
        <v>521</v>
      </c>
      <c r="F408" s="30">
        <f t="shared" ref="F408:V408" si="678">F409</f>
        <v>774.62297000000001</v>
      </c>
      <c r="G408" s="30">
        <f t="shared" si="678"/>
        <v>0</v>
      </c>
      <c r="H408" s="30">
        <f t="shared" si="678"/>
        <v>774.62297000000001</v>
      </c>
      <c r="I408" s="30">
        <f t="shared" si="678"/>
        <v>0</v>
      </c>
      <c r="J408" s="30">
        <f t="shared" si="678"/>
        <v>0</v>
      </c>
      <c r="K408" s="30">
        <f t="shared" si="678"/>
        <v>0</v>
      </c>
      <c r="L408" s="30">
        <f t="shared" si="678"/>
        <v>774.62297000000001</v>
      </c>
      <c r="M408" s="30">
        <f t="shared" si="678"/>
        <v>2486.1</v>
      </c>
      <c r="N408" s="30">
        <f t="shared" si="678"/>
        <v>0</v>
      </c>
      <c r="O408" s="30">
        <f t="shared" si="678"/>
        <v>2486.1</v>
      </c>
      <c r="P408" s="30">
        <f t="shared" si="678"/>
        <v>1066.66643</v>
      </c>
      <c r="Q408" s="30">
        <f t="shared" si="678"/>
        <v>3552.7664299999997</v>
      </c>
      <c r="R408" s="30">
        <f t="shared" si="678"/>
        <v>4208.7</v>
      </c>
      <c r="S408" s="30">
        <f t="shared" si="678"/>
        <v>0</v>
      </c>
      <c r="T408" s="30">
        <f t="shared" si="678"/>
        <v>4208.7</v>
      </c>
      <c r="U408" s="30">
        <f t="shared" si="678"/>
        <v>3494.6934000000001</v>
      </c>
      <c r="V408" s="30">
        <f t="shared" si="678"/>
        <v>7703.3933999999999</v>
      </c>
      <c r="X408" s="183"/>
    </row>
    <row r="409" spans="1:24" ht="31.5" outlineLevel="7" x14ac:dyDescent="0.2">
      <c r="A409" s="34" t="s">
        <v>481</v>
      </c>
      <c r="B409" s="34" t="s">
        <v>519</v>
      </c>
      <c r="C409" s="34" t="s">
        <v>207</v>
      </c>
      <c r="D409" s="34" t="s">
        <v>65</v>
      </c>
      <c r="E409" s="35" t="s">
        <v>66</v>
      </c>
      <c r="F409" s="31">
        <v>774.62297000000001</v>
      </c>
      <c r="G409" s="31"/>
      <c r="H409" s="31">
        <f>SUM(F409:G409)</f>
        <v>774.62297000000001</v>
      </c>
      <c r="I409" s="31"/>
      <c r="J409" s="31"/>
      <c r="K409" s="31"/>
      <c r="L409" s="31">
        <f>SUM(H409:K409)</f>
        <v>774.62297000000001</v>
      </c>
      <c r="M409" s="31">
        <v>2486.1</v>
      </c>
      <c r="N409" s="31"/>
      <c r="O409" s="31">
        <f>SUM(M409:N409)</f>
        <v>2486.1</v>
      </c>
      <c r="P409" s="31">
        <f>1065.46425+1.20218</f>
        <v>1066.66643</v>
      </c>
      <c r="Q409" s="31">
        <f>SUM(O409:P409)</f>
        <v>3552.7664299999997</v>
      </c>
      <c r="R409" s="31">
        <v>4208.7</v>
      </c>
      <c r="S409" s="31"/>
      <c r="T409" s="31">
        <f>SUM(R409:S409)</f>
        <v>4208.7</v>
      </c>
      <c r="U409" s="31">
        <f>2189.49676+1305.19664</f>
        <v>3494.6934000000001</v>
      </c>
      <c r="V409" s="31">
        <f>SUM(T409:U409)</f>
        <v>7703.3933999999999</v>
      </c>
      <c r="X409" s="183"/>
    </row>
    <row r="410" spans="1:24" ht="31.5" hidden="1" outlineLevel="7" x14ac:dyDescent="0.2">
      <c r="A410" s="32" t="s">
        <v>481</v>
      </c>
      <c r="B410" s="32" t="s">
        <v>519</v>
      </c>
      <c r="C410" s="32" t="s">
        <v>207</v>
      </c>
      <c r="D410" s="32"/>
      <c r="E410" s="33" t="s">
        <v>606</v>
      </c>
      <c r="F410" s="31">
        <v>1717.1</v>
      </c>
      <c r="G410" s="31"/>
      <c r="H410" s="31">
        <f>SUM(F410:G410)</f>
        <v>1717.1</v>
      </c>
      <c r="I410" s="31"/>
      <c r="J410" s="31"/>
      <c r="K410" s="31"/>
      <c r="L410" s="31">
        <f>SUM(H410:K410)</f>
        <v>1717.1</v>
      </c>
      <c r="M410" s="31">
        <v>7872.7</v>
      </c>
      <c r="N410" s="31"/>
      <c r="O410" s="31">
        <f>SUM(M410:N410)</f>
        <v>7872.7</v>
      </c>
      <c r="P410" s="31"/>
      <c r="Q410" s="31">
        <f>SUM(O410:P410)</f>
        <v>7872.7</v>
      </c>
      <c r="R410" s="31">
        <v>14182.6</v>
      </c>
      <c r="S410" s="31"/>
      <c r="T410" s="31">
        <f>SUM(R410:S410)</f>
        <v>14182.6</v>
      </c>
      <c r="U410" s="31"/>
      <c r="V410" s="31">
        <f>SUM(T410:U410)</f>
        <v>14182.6</v>
      </c>
      <c r="X410" s="183"/>
    </row>
    <row r="411" spans="1:24" ht="31.5" hidden="1" outlineLevel="7" x14ac:dyDescent="0.2">
      <c r="A411" s="34" t="s">
        <v>481</v>
      </c>
      <c r="B411" s="34" t="s">
        <v>519</v>
      </c>
      <c r="C411" s="34" t="s">
        <v>207</v>
      </c>
      <c r="D411" s="34" t="s">
        <v>65</v>
      </c>
      <c r="E411" s="35" t="s">
        <v>66</v>
      </c>
      <c r="F411" s="30">
        <f t="shared" ref="F411:V411" si="679">F412</f>
        <v>90.4</v>
      </c>
      <c r="G411" s="30">
        <f t="shared" si="679"/>
        <v>0</v>
      </c>
      <c r="H411" s="30">
        <f t="shared" si="679"/>
        <v>90.4</v>
      </c>
      <c r="I411" s="30">
        <f t="shared" si="679"/>
        <v>0</v>
      </c>
      <c r="J411" s="30">
        <f t="shared" si="679"/>
        <v>0</v>
      </c>
      <c r="K411" s="30">
        <f t="shared" si="679"/>
        <v>0</v>
      </c>
      <c r="L411" s="30">
        <f t="shared" si="679"/>
        <v>90.4</v>
      </c>
      <c r="M411" s="30">
        <f t="shared" si="679"/>
        <v>414.3</v>
      </c>
      <c r="N411" s="30">
        <f t="shared" si="679"/>
        <v>0</v>
      </c>
      <c r="O411" s="30">
        <f t="shared" si="679"/>
        <v>414.3</v>
      </c>
      <c r="P411" s="30">
        <f t="shared" si="679"/>
        <v>0</v>
      </c>
      <c r="Q411" s="30">
        <f t="shared" si="679"/>
        <v>414.3</v>
      </c>
      <c r="R411" s="30">
        <f t="shared" si="679"/>
        <v>746.5</v>
      </c>
      <c r="S411" s="30">
        <f t="shared" si="679"/>
        <v>0</v>
      </c>
      <c r="T411" s="30">
        <f t="shared" si="679"/>
        <v>746.5</v>
      </c>
      <c r="U411" s="30">
        <f t="shared" si="679"/>
        <v>0</v>
      </c>
      <c r="V411" s="30">
        <f t="shared" si="679"/>
        <v>746.5</v>
      </c>
      <c r="X411" s="183"/>
    </row>
    <row r="412" spans="1:24" ht="31.5" hidden="1" outlineLevel="5" x14ac:dyDescent="0.2">
      <c r="A412" s="32" t="s">
        <v>481</v>
      </c>
      <c r="B412" s="32" t="s">
        <v>519</v>
      </c>
      <c r="C412" s="32" t="s">
        <v>207</v>
      </c>
      <c r="D412" s="32"/>
      <c r="E412" s="33" t="s">
        <v>418</v>
      </c>
      <c r="F412" s="31">
        <v>90.4</v>
      </c>
      <c r="G412" s="31"/>
      <c r="H412" s="31">
        <f>SUM(F412:G412)</f>
        <v>90.4</v>
      </c>
      <c r="I412" s="31"/>
      <c r="J412" s="31"/>
      <c r="K412" s="31"/>
      <c r="L412" s="31">
        <f>SUM(H412:K412)</f>
        <v>90.4</v>
      </c>
      <c r="M412" s="31">
        <v>414.3</v>
      </c>
      <c r="N412" s="31"/>
      <c r="O412" s="31">
        <f>SUM(M412:N412)</f>
        <v>414.3</v>
      </c>
      <c r="P412" s="31"/>
      <c r="Q412" s="31">
        <f>SUM(O412:P412)</f>
        <v>414.3</v>
      </c>
      <c r="R412" s="31">
        <v>746.5</v>
      </c>
      <c r="S412" s="31"/>
      <c r="T412" s="31">
        <f>SUM(R412:S412)</f>
        <v>746.5</v>
      </c>
      <c r="U412" s="31"/>
      <c r="V412" s="31">
        <f>SUM(T412:U412)</f>
        <v>746.5</v>
      </c>
      <c r="X412" s="183"/>
    </row>
    <row r="413" spans="1:24" ht="31.5" hidden="1" outlineLevel="7" x14ac:dyDescent="0.2">
      <c r="A413" s="34" t="s">
        <v>481</v>
      </c>
      <c r="B413" s="34" t="s">
        <v>519</v>
      </c>
      <c r="C413" s="34" t="s">
        <v>207</v>
      </c>
      <c r="D413" s="34" t="s">
        <v>65</v>
      </c>
      <c r="E413" s="35" t="s">
        <v>66</v>
      </c>
      <c r="F413" s="31">
        <v>1717.1</v>
      </c>
      <c r="G413" s="31"/>
      <c r="H413" s="31">
        <f>SUM(F413:G413)</f>
        <v>1717.1</v>
      </c>
      <c r="I413" s="31"/>
      <c r="J413" s="31"/>
      <c r="K413" s="31"/>
      <c r="L413" s="31">
        <f>SUM(H413:K413)</f>
        <v>1717.1</v>
      </c>
      <c r="M413" s="31">
        <v>7872.7</v>
      </c>
      <c r="N413" s="31"/>
      <c r="O413" s="31">
        <f>SUM(M413:N413)</f>
        <v>7872.7</v>
      </c>
      <c r="P413" s="31"/>
      <c r="Q413" s="31">
        <f>SUM(O413:P413)</f>
        <v>7872.7</v>
      </c>
      <c r="R413" s="31">
        <v>14182.6</v>
      </c>
      <c r="S413" s="31"/>
      <c r="T413" s="31">
        <f>SUM(R413:S413)</f>
        <v>14182.6</v>
      </c>
      <c r="U413" s="31"/>
      <c r="V413" s="31">
        <f>SUM(T413:U413)</f>
        <v>14182.6</v>
      </c>
      <c r="X413" s="183"/>
    </row>
    <row r="414" spans="1:24" ht="31.5" hidden="1" outlineLevel="4" x14ac:dyDescent="0.2">
      <c r="A414" s="32" t="s">
        <v>481</v>
      </c>
      <c r="B414" s="32" t="s">
        <v>519</v>
      </c>
      <c r="C414" s="32" t="s">
        <v>208</v>
      </c>
      <c r="D414" s="32"/>
      <c r="E414" s="33" t="s">
        <v>438</v>
      </c>
      <c r="F414" s="30">
        <f>F415+F417+F419</f>
        <v>33559.662149999996</v>
      </c>
      <c r="G414" s="30">
        <f t="shared" ref="G414:J414" si="680">G415+G417+G419</f>
        <v>6380.79439</v>
      </c>
      <c r="H414" s="30">
        <f t="shared" si="680"/>
        <v>39940.456539999999</v>
      </c>
      <c r="I414" s="30">
        <f t="shared" si="680"/>
        <v>0</v>
      </c>
      <c r="J414" s="30">
        <f t="shared" si="680"/>
        <v>0</v>
      </c>
      <c r="K414" s="30">
        <f t="shared" ref="K414:L414" si="681">K415+K417+K419</f>
        <v>0</v>
      </c>
      <c r="L414" s="30">
        <f t="shared" si="681"/>
        <v>39940.456539999999</v>
      </c>
      <c r="M414" s="30">
        <f t="shared" ref="M414" si="682">M415+M417+M419</f>
        <v>4130.9399999999996</v>
      </c>
      <c r="N414" s="30">
        <f t="shared" ref="N414" si="683">N415+N417+N419</f>
        <v>0</v>
      </c>
      <c r="O414" s="30">
        <f t="shared" ref="O414:Q414" si="684">O415+O417+O419</f>
        <v>4130.9399999999996</v>
      </c>
      <c r="P414" s="30">
        <f t="shared" si="684"/>
        <v>0</v>
      </c>
      <c r="Q414" s="30">
        <f t="shared" si="684"/>
        <v>4130.9399999999996</v>
      </c>
      <c r="R414" s="30"/>
      <c r="S414" s="30">
        <f t="shared" ref="S414" si="685">S415+S417+S419</f>
        <v>0</v>
      </c>
      <c r="T414" s="30">
        <f t="shared" ref="T414:V414" si="686">T415+T417+T419</f>
        <v>0</v>
      </c>
      <c r="U414" s="30">
        <f t="shared" si="686"/>
        <v>0</v>
      </c>
      <c r="V414" s="30">
        <f t="shared" si="686"/>
        <v>0</v>
      </c>
      <c r="X414" s="183"/>
    </row>
    <row r="415" spans="1:24" ht="31.5" hidden="1" customHeight="1" outlineLevel="5" x14ac:dyDescent="0.2">
      <c r="A415" s="32" t="s">
        <v>481</v>
      </c>
      <c r="B415" s="32" t="s">
        <v>519</v>
      </c>
      <c r="C415" s="32" t="s">
        <v>209</v>
      </c>
      <c r="D415" s="32"/>
      <c r="E415" s="33" t="s">
        <v>695</v>
      </c>
      <c r="F415" s="30">
        <f t="shared" ref="F415:V415" si="687">F416</f>
        <v>3355.9621499999998</v>
      </c>
      <c r="G415" s="30">
        <f t="shared" si="687"/>
        <v>638.07943999999998</v>
      </c>
      <c r="H415" s="30">
        <f t="shared" si="687"/>
        <v>3994.0415899999998</v>
      </c>
      <c r="I415" s="30">
        <f t="shared" si="687"/>
        <v>0</v>
      </c>
      <c r="J415" s="30">
        <f t="shared" si="687"/>
        <v>0</v>
      </c>
      <c r="K415" s="30">
        <f t="shared" si="687"/>
        <v>0</v>
      </c>
      <c r="L415" s="30">
        <f t="shared" si="687"/>
        <v>3994.0415899999998</v>
      </c>
      <c r="M415" s="30">
        <f t="shared" si="687"/>
        <v>4130.9399999999996</v>
      </c>
      <c r="N415" s="30">
        <f t="shared" si="687"/>
        <v>0</v>
      </c>
      <c r="O415" s="30">
        <f t="shared" si="687"/>
        <v>4130.9399999999996</v>
      </c>
      <c r="P415" s="30">
        <f t="shared" si="687"/>
        <v>0</v>
      </c>
      <c r="Q415" s="30">
        <f t="shared" si="687"/>
        <v>4130.9399999999996</v>
      </c>
      <c r="R415" s="30"/>
      <c r="S415" s="30">
        <f t="shared" si="687"/>
        <v>0</v>
      </c>
      <c r="T415" s="30">
        <f t="shared" si="687"/>
        <v>0</v>
      </c>
      <c r="U415" s="30">
        <f t="shared" si="687"/>
        <v>0</v>
      </c>
      <c r="V415" s="30">
        <f t="shared" si="687"/>
        <v>0</v>
      </c>
      <c r="X415" s="183"/>
    </row>
    <row r="416" spans="1:24" ht="31.5" hidden="1" outlineLevel="7" x14ac:dyDescent="0.2">
      <c r="A416" s="34" t="s">
        <v>481</v>
      </c>
      <c r="B416" s="34" t="s">
        <v>519</v>
      </c>
      <c r="C416" s="34" t="s">
        <v>209</v>
      </c>
      <c r="D416" s="34" t="s">
        <v>65</v>
      </c>
      <c r="E416" s="35" t="s">
        <v>66</v>
      </c>
      <c r="F416" s="31">
        <v>3355.9621499999998</v>
      </c>
      <c r="G416" s="31">
        <v>638.07943999999998</v>
      </c>
      <c r="H416" s="31">
        <f>SUM(F416:G416)</f>
        <v>3994.0415899999998</v>
      </c>
      <c r="I416" s="31"/>
      <c r="J416" s="31"/>
      <c r="K416" s="31"/>
      <c r="L416" s="31">
        <f>SUM(H416:K416)</f>
        <v>3994.0415899999998</v>
      </c>
      <c r="M416" s="31">
        <v>4130.9399999999996</v>
      </c>
      <c r="N416" s="31"/>
      <c r="O416" s="31">
        <f>SUM(M416:N416)</f>
        <v>4130.9399999999996</v>
      </c>
      <c r="P416" s="31"/>
      <c r="Q416" s="31">
        <f>SUM(O416:P416)</f>
        <v>4130.9399999999996</v>
      </c>
      <c r="R416" s="31"/>
      <c r="S416" s="31"/>
      <c r="T416" s="31">
        <f>SUM(R416:S416)</f>
        <v>0</v>
      </c>
      <c r="U416" s="31"/>
      <c r="V416" s="31">
        <f>SUM(T416:U416)</f>
        <v>0</v>
      </c>
      <c r="X416" s="183"/>
    </row>
    <row r="417" spans="1:24" ht="31.5" hidden="1" outlineLevel="5" x14ac:dyDescent="0.2">
      <c r="A417" s="32" t="s">
        <v>481</v>
      </c>
      <c r="B417" s="32" t="s">
        <v>519</v>
      </c>
      <c r="C417" s="32" t="s">
        <v>209</v>
      </c>
      <c r="D417" s="32"/>
      <c r="E417" s="33" t="s">
        <v>696</v>
      </c>
      <c r="F417" s="30">
        <f t="shared" ref="F417:V417" si="688">F418</f>
        <v>28693.5</v>
      </c>
      <c r="G417" s="30">
        <f t="shared" si="688"/>
        <v>5455.5792000000001</v>
      </c>
      <c r="H417" s="30">
        <f t="shared" si="688"/>
        <v>34149.0792</v>
      </c>
      <c r="I417" s="30">
        <f t="shared" si="688"/>
        <v>0</v>
      </c>
      <c r="J417" s="30">
        <f t="shared" si="688"/>
        <v>0</v>
      </c>
      <c r="K417" s="30">
        <f t="shared" si="688"/>
        <v>0</v>
      </c>
      <c r="L417" s="30">
        <f t="shared" si="688"/>
        <v>34149.0792</v>
      </c>
      <c r="M417" s="30"/>
      <c r="N417" s="30">
        <f t="shared" si="688"/>
        <v>0</v>
      </c>
      <c r="O417" s="30">
        <f t="shared" si="688"/>
        <v>0</v>
      </c>
      <c r="P417" s="30">
        <f t="shared" si="688"/>
        <v>0</v>
      </c>
      <c r="Q417" s="30">
        <f t="shared" si="688"/>
        <v>0</v>
      </c>
      <c r="R417" s="30"/>
      <c r="S417" s="30">
        <f t="shared" si="688"/>
        <v>0</v>
      </c>
      <c r="T417" s="30">
        <f t="shared" si="688"/>
        <v>0</v>
      </c>
      <c r="U417" s="30">
        <f t="shared" si="688"/>
        <v>0</v>
      </c>
      <c r="V417" s="30">
        <f t="shared" si="688"/>
        <v>0</v>
      </c>
      <c r="X417" s="183"/>
    </row>
    <row r="418" spans="1:24" ht="31.5" hidden="1" outlineLevel="7" x14ac:dyDescent="0.2">
      <c r="A418" s="34" t="s">
        <v>481</v>
      </c>
      <c r="B418" s="34" t="s">
        <v>519</v>
      </c>
      <c r="C418" s="34" t="s">
        <v>209</v>
      </c>
      <c r="D418" s="34" t="s">
        <v>65</v>
      </c>
      <c r="E418" s="35" t="s">
        <v>66</v>
      </c>
      <c r="F418" s="31">
        <v>28693.5</v>
      </c>
      <c r="G418" s="31">
        <v>5455.5792000000001</v>
      </c>
      <c r="H418" s="31">
        <f>SUM(F418:G418)</f>
        <v>34149.0792</v>
      </c>
      <c r="I418" s="31"/>
      <c r="J418" s="31"/>
      <c r="K418" s="31"/>
      <c r="L418" s="31">
        <f>SUM(H418:K418)</f>
        <v>34149.0792</v>
      </c>
      <c r="M418" s="31"/>
      <c r="N418" s="31"/>
      <c r="O418" s="31">
        <f>SUM(M418:N418)</f>
        <v>0</v>
      </c>
      <c r="P418" s="31"/>
      <c r="Q418" s="31">
        <f>SUM(O418:P418)</f>
        <v>0</v>
      </c>
      <c r="R418" s="31"/>
      <c r="S418" s="31"/>
      <c r="T418" s="31">
        <f>SUM(R418:S418)</f>
        <v>0</v>
      </c>
      <c r="U418" s="31"/>
      <c r="V418" s="31">
        <f>SUM(T418:U418)</f>
        <v>0</v>
      </c>
      <c r="X418" s="183"/>
    </row>
    <row r="419" spans="1:24" ht="31.5" hidden="1" outlineLevel="5" x14ac:dyDescent="0.2">
      <c r="A419" s="32" t="s">
        <v>481</v>
      </c>
      <c r="B419" s="32" t="s">
        <v>519</v>
      </c>
      <c r="C419" s="32" t="s">
        <v>209</v>
      </c>
      <c r="D419" s="32"/>
      <c r="E419" s="33" t="s">
        <v>697</v>
      </c>
      <c r="F419" s="30">
        <f t="shared" ref="F419:V419" si="689">F420</f>
        <v>1510.2</v>
      </c>
      <c r="G419" s="30">
        <f t="shared" si="689"/>
        <v>287.13574999999997</v>
      </c>
      <c r="H419" s="30">
        <f t="shared" si="689"/>
        <v>1797.33575</v>
      </c>
      <c r="I419" s="30">
        <f t="shared" si="689"/>
        <v>0</v>
      </c>
      <c r="J419" s="30">
        <f t="shared" si="689"/>
        <v>0</v>
      </c>
      <c r="K419" s="30">
        <f t="shared" si="689"/>
        <v>0</v>
      </c>
      <c r="L419" s="30">
        <f t="shared" si="689"/>
        <v>1797.33575</v>
      </c>
      <c r="M419" s="30"/>
      <c r="N419" s="30">
        <f t="shared" si="689"/>
        <v>0</v>
      </c>
      <c r="O419" s="30">
        <f t="shared" si="689"/>
        <v>0</v>
      </c>
      <c r="P419" s="30">
        <f t="shared" si="689"/>
        <v>0</v>
      </c>
      <c r="Q419" s="30">
        <f t="shared" si="689"/>
        <v>0</v>
      </c>
      <c r="R419" s="30"/>
      <c r="S419" s="30">
        <f t="shared" si="689"/>
        <v>0</v>
      </c>
      <c r="T419" s="30">
        <f t="shared" si="689"/>
        <v>0</v>
      </c>
      <c r="U419" s="30">
        <f t="shared" si="689"/>
        <v>0</v>
      </c>
      <c r="V419" s="30">
        <f t="shared" si="689"/>
        <v>0</v>
      </c>
      <c r="X419" s="183"/>
    </row>
    <row r="420" spans="1:24" ht="31.5" hidden="1" outlineLevel="7" x14ac:dyDescent="0.2">
      <c r="A420" s="34" t="s">
        <v>481</v>
      </c>
      <c r="B420" s="34" t="s">
        <v>519</v>
      </c>
      <c r="C420" s="34" t="s">
        <v>209</v>
      </c>
      <c r="D420" s="34" t="s">
        <v>65</v>
      </c>
      <c r="E420" s="35" t="s">
        <v>66</v>
      </c>
      <c r="F420" s="31">
        <v>1510.2</v>
      </c>
      <c r="G420" s="31">
        <v>287.13574999999997</v>
      </c>
      <c r="H420" s="31">
        <f>SUM(F420:G420)</f>
        <v>1797.33575</v>
      </c>
      <c r="I420" s="31"/>
      <c r="J420" s="31"/>
      <c r="K420" s="31"/>
      <c r="L420" s="31">
        <f>SUM(H420:K420)</f>
        <v>1797.33575</v>
      </c>
      <c r="M420" s="31"/>
      <c r="N420" s="31"/>
      <c r="O420" s="31">
        <f>SUM(M420:N420)</f>
        <v>0</v>
      </c>
      <c r="P420" s="31"/>
      <c r="Q420" s="31">
        <f>SUM(O420:P420)</f>
        <v>0</v>
      </c>
      <c r="R420" s="31"/>
      <c r="S420" s="31"/>
      <c r="T420" s="31">
        <f>SUM(R420:S420)</f>
        <v>0</v>
      </c>
      <c r="U420" s="31"/>
      <c r="V420" s="31">
        <f>SUM(T420:U420)</f>
        <v>0</v>
      </c>
      <c r="X420" s="183"/>
    </row>
    <row r="421" spans="1:24" ht="15.75" hidden="1" outlineLevel="3" x14ac:dyDescent="0.2">
      <c r="A421" s="32" t="s">
        <v>481</v>
      </c>
      <c r="B421" s="32" t="s">
        <v>519</v>
      </c>
      <c r="C421" s="32" t="s">
        <v>149</v>
      </c>
      <c r="D421" s="32"/>
      <c r="E421" s="33" t="s">
        <v>150</v>
      </c>
      <c r="F421" s="30">
        <f t="shared" ref="F421:V421" si="690">F422+F425</f>
        <v>34609.300000000003</v>
      </c>
      <c r="G421" s="30">
        <f t="shared" si="690"/>
        <v>0</v>
      </c>
      <c r="H421" s="30">
        <f t="shared" si="690"/>
        <v>34609.300000000003</v>
      </c>
      <c r="I421" s="30">
        <f t="shared" si="690"/>
        <v>0</v>
      </c>
      <c r="J421" s="30">
        <f t="shared" si="690"/>
        <v>0</v>
      </c>
      <c r="K421" s="30">
        <f t="shared" si="690"/>
        <v>0</v>
      </c>
      <c r="L421" s="30">
        <f t="shared" si="690"/>
        <v>34609.300000000003</v>
      </c>
      <c r="M421" s="30">
        <f t="shared" si="690"/>
        <v>42324.393000000004</v>
      </c>
      <c r="N421" s="30">
        <f t="shared" si="690"/>
        <v>0</v>
      </c>
      <c r="O421" s="30">
        <f t="shared" si="690"/>
        <v>42324.393000000004</v>
      </c>
      <c r="P421" s="30">
        <f t="shared" si="690"/>
        <v>0</v>
      </c>
      <c r="Q421" s="30">
        <f t="shared" si="690"/>
        <v>42324.393000000004</v>
      </c>
      <c r="R421" s="30">
        <f t="shared" si="690"/>
        <v>34609.300000000003</v>
      </c>
      <c r="S421" s="30">
        <f t="shared" si="690"/>
        <v>0</v>
      </c>
      <c r="T421" s="30">
        <f t="shared" si="690"/>
        <v>34609.300000000003</v>
      </c>
      <c r="U421" s="30">
        <f t="shared" si="690"/>
        <v>0</v>
      </c>
      <c r="V421" s="30">
        <f t="shared" si="690"/>
        <v>34609.300000000003</v>
      </c>
      <c r="X421" s="183"/>
    </row>
    <row r="422" spans="1:24" ht="31.5" hidden="1" outlineLevel="4" x14ac:dyDescent="0.2">
      <c r="A422" s="32" t="s">
        <v>481</v>
      </c>
      <c r="B422" s="32" t="s">
        <v>519</v>
      </c>
      <c r="C422" s="32" t="s">
        <v>151</v>
      </c>
      <c r="D422" s="32"/>
      <c r="E422" s="33" t="s">
        <v>152</v>
      </c>
      <c r="F422" s="30">
        <f t="shared" ref="F422:V423" si="691">F423</f>
        <v>34609.300000000003</v>
      </c>
      <c r="G422" s="30">
        <f t="shared" si="691"/>
        <v>0</v>
      </c>
      <c r="H422" s="30">
        <f>H423</f>
        <v>34609.300000000003</v>
      </c>
      <c r="I422" s="30">
        <f t="shared" ref="I422:V422" si="692">I423</f>
        <v>0</v>
      </c>
      <c r="J422" s="30">
        <f t="shared" si="692"/>
        <v>0</v>
      </c>
      <c r="K422" s="30">
        <f t="shared" si="692"/>
        <v>0</v>
      </c>
      <c r="L422" s="30">
        <f t="shared" si="692"/>
        <v>34609.300000000003</v>
      </c>
      <c r="M422" s="30">
        <f t="shared" si="692"/>
        <v>34609.300000000003</v>
      </c>
      <c r="N422" s="30">
        <f t="shared" si="692"/>
        <v>0</v>
      </c>
      <c r="O422" s="30">
        <f t="shared" si="692"/>
        <v>34609.300000000003</v>
      </c>
      <c r="P422" s="30">
        <f t="shared" si="692"/>
        <v>0</v>
      </c>
      <c r="Q422" s="30">
        <f t="shared" si="692"/>
        <v>34609.300000000003</v>
      </c>
      <c r="R422" s="30">
        <f t="shared" si="692"/>
        <v>34609.300000000003</v>
      </c>
      <c r="S422" s="30">
        <f t="shared" si="692"/>
        <v>0</v>
      </c>
      <c r="T422" s="30">
        <f t="shared" si="692"/>
        <v>34609.300000000003</v>
      </c>
      <c r="U422" s="30">
        <f t="shared" si="692"/>
        <v>0</v>
      </c>
      <c r="V422" s="30">
        <f t="shared" si="692"/>
        <v>34609.300000000003</v>
      </c>
      <c r="X422" s="183"/>
    </row>
    <row r="423" spans="1:24" ht="15.75" hidden="1" outlineLevel="5" x14ac:dyDescent="0.2">
      <c r="A423" s="32" t="s">
        <v>481</v>
      </c>
      <c r="B423" s="32" t="s">
        <v>519</v>
      </c>
      <c r="C423" s="32" t="s">
        <v>210</v>
      </c>
      <c r="D423" s="32"/>
      <c r="E423" s="33" t="s">
        <v>211</v>
      </c>
      <c r="F423" s="30">
        <f t="shared" si="691"/>
        <v>34609.300000000003</v>
      </c>
      <c r="G423" s="30">
        <f t="shared" si="691"/>
        <v>0</v>
      </c>
      <c r="H423" s="30">
        <f t="shared" si="691"/>
        <v>34609.300000000003</v>
      </c>
      <c r="I423" s="30">
        <f t="shared" si="691"/>
        <v>0</v>
      </c>
      <c r="J423" s="30">
        <f t="shared" si="691"/>
        <v>0</v>
      </c>
      <c r="K423" s="30">
        <f t="shared" si="691"/>
        <v>0</v>
      </c>
      <c r="L423" s="30">
        <f t="shared" si="691"/>
        <v>34609.300000000003</v>
      </c>
      <c r="M423" s="30">
        <f t="shared" ref="M423" si="693">M424</f>
        <v>34609.300000000003</v>
      </c>
      <c r="N423" s="30">
        <f t="shared" si="691"/>
        <v>0</v>
      </c>
      <c r="O423" s="30">
        <f t="shared" si="691"/>
        <v>34609.300000000003</v>
      </c>
      <c r="P423" s="30">
        <f t="shared" si="691"/>
        <v>0</v>
      </c>
      <c r="Q423" s="30">
        <f t="shared" si="691"/>
        <v>34609.300000000003</v>
      </c>
      <c r="R423" s="30">
        <f t="shared" ref="R423" si="694">R424</f>
        <v>34609.300000000003</v>
      </c>
      <c r="S423" s="30">
        <f t="shared" si="691"/>
        <v>0</v>
      </c>
      <c r="T423" s="30">
        <f t="shared" si="691"/>
        <v>34609.300000000003</v>
      </c>
      <c r="U423" s="30">
        <f t="shared" si="691"/>
        <v>0</v>
      </c>
      <c r="V423" s="30">
        <f t="shared" si="691"/>
        <v>34609.300000000003</v>
      </c>
      <c r="X423" s="183"/>
    </row>
    <row r="424" spans="1:24" ht="31.5" hidden="1" outlineLevel="7" x14ac:dyDescent="0.2">
      <c r="A424" s="34" t="s">
        <v>481</v>
      </c>
      <c r="B424" s="34" t="s">
        <v>519</v>
      </c>
      <c r="C424" s="34" t="s">
        <v>210</v>
      </c>
      <c r="D424" s="34" t="s">
        <v>65</v>
      </c>
      <c r="E424" s="35" t="s">
        <v>66</v>
      </c>
      <c r="F424" s="31">
        <v>34609.300000000003</v>
      </c>
      <c r="G424" s="31"/>
      <c r="H424" s="31">
        <f>SUM(F424:G424)</f>
        <v>34609.300000000003</v>
      </c>
      <c r="I424" s="31"/>
      <c r="J424" s="31"/>
      <c r="K424" s="31"/>
      <c r="L424" s="31">
        <f>SUM(H424:K424)</f>
        <v>34609.300000000003</v>
      </c>
      <c r="M424" s="31">
        <v>34609.300000000003</v>
      </c>
      <c r="N424" s="31"/>
      <c r="O424" s="31">
        <f>SUM(M424:N424)</f>
        <v>34609.300000000003</v>
      </c>
      <c r="P424" s="31"/>
      <c r="Q424" s="31">
        <f>SUM(O424:P424)</f>
        <v>34609.300000000003</v>
      </c>
      <c r="R424" s="31">
        <v>34609.300000000003</v>
      </c>
      <c r="S424" s="31"/>
      <c r="T424" s="31">
        <f>SUM(R424:S424)</f>
        <v>34609.300000000003</v>
      </c>
      <c r="U424" s="31"/>
      <c r="V424" s="31">
        <f>SUM(T424:U424)</f>
        <v>34609.300000000003</v>
      </c>
      <c r="X424" s="183"/>
    </row>
    <row r="425" spans="1:24" ht="31.5" hidden="1" outlineLevel="7" x14ac:dyDescent="0.2">
      <c r="A425" s="32" t="s">
        <v>481</v>
      </c>
      <c r="B425" s="32" t="s">
        <v>519</v>
      </c>
      <c r="C425" s="32" t="s">
        <v>667</v>
      </c>
      <c r="D425" s="34"/>
      <c r="E425" s="33" t="s">
        <v>670</v>
      </c>
      <c r="F425" s="30"/>
      <c r="G425" s="30"/>
      <c r="H425" s="30"/>
      <c r="I425" s="30"/>
      <c r="J425" s="30"/>
      <c r="K425" s="30"/>
      <c r="L425" s="30"/>
      <c r="M425" s="30">
        <f t="shared" ref="M425:O425" si="695">M426+M428</f>
        <v>7715.0929999999998</v>
      </c>
      <c r="N425" s="30">
        <f t="shared" si="695"/>
        <v>0</v>
      </c>
      <c r="O425" s="30">
        <f t="shared" si="695"/>
        <v>7715.0929999999998</v>
      </c>
      <c r="P425" s="30">
        <f t="shared" ref="P425:Q425" si="696">P426+P428</f>
        <v>0</v>
      </c>
      <c r="Q425" s="30">
        <f t="shared" si="696"/>
        <v>7715.0929999999998</v>
      </c>
      <c r="R425" s="30"/>
      <c r="S425" s="30">
        <f t="shared" ref="S425:V425" si="697">S426+S428</f>
        <v>0</v>
      </c>
      <c r="T425" s="30">
        <f t="shared" si="697"/>
        <v>0</v>
      </c>
      <c r="U425" s="30">
        <f t="shared" si="697"/>
        <v>0</v>
      </c>
      <c r="V425" s="30">
        <f t="shared" si="697"/>
        <v>0</v>
      </c>
      <c r="X425" s="183"/>
    </row>
    <row r="426" spans="1:24" ht="25.5" hidden="1" customHeight="1" outlineLevel="7" x14ac:dyDescent="0.2">
      <c r="A426" s="32" t="s">
        <v>481</v>
      </c>
      <c r="B426" s="32" t="s">
        <v>519</v>
      </c>
      <c r="C426" s="32" t="s">
        <v>669</v>
      </c>
      <c r="D426" s="32"/>
      <c r="E426" s="33" t="s">
        <v>668</v>
      </c>
      <c r="F426" s="30"/>
      <c r="G426" s="30"/>
      <c r="H426" s="30"/>
      <c r="I426" s="30"/>
      <c r="J426" s="30"/>
      <c r="K426" s="30"/>
      <c r="L426" s="30"/>
      <c r="M426" s="30">
        <f t="shared" ref="M426:V426" si="698">M427</f>
        <v>771.50930000000005</v>
      </c>
      <c r="N426" s="30">
        <f t="shared" si="698"/>
        <v>0</v>
      </c>
      <c r="O426" s="30">
        <f t="shared" si="698"/>
        <v>771.50930000000005</v>
      </c>
      <c r="P426" s="30">
        <f t="shared" si="698"/>
        <v>0</v>
      </c>
      <c r="Q426" s="30">
        <f t="shared" si="698"/>
        <v>771.50930000000005</v>
      </c>
      <c r="R426" s="30"/>
      <c r="S426" s="30">
        <f t="shared" si="698"/>
        <v>0</v>
      </c>
      <c r="T426" s="30">
        <f t="shared" si="698"/>
        <v>0</v>
      </c>
      <c r="U426" s="30">
        <f t="shared" si="698"/>
        <v>0</v>
      </c>
      <c r="V426" s="30">
        <f t="shared" si="698"/>
        <v>0</v>
      </c>
      <c r="X426" s="183"/>
    </row>
    <row r="427" spans="1:24" ht="31.5" hidden="1" outlineLevel="7" x14ac:dyDescent="0.2">
      <c r="A427" s="34" t="s">
        <v>481</v>
      </c>
      <c r="B427" s="34" t="s">
        <v>519</v>
      </c>
      <c r="C427" s="34" t="s">
        <v>669</v>
      </c>
      <c r="D427" s="34" t="s">
        <v>65</v>
      </c>
      <c r="E427" s="35" t="s">
        <v>66</v>
      </c>
      <c r="F427" s="31"/>
      <c r="G427" s="31"/>
      <c r="H427" s="31"/>
      <c r="I427" s="31"/>
      <c r="J427" s="31"/>
      <c r="K427" s="31"/>
      <c r="L427" s="31"/>
      <c r="M427" s="31">
        <v>771.50930000000005</v>
      </c>
      <c r="N427" s="31"/>
      <c r="O427" s="31">
        <f>SUM(M427:N427)</f>
        <v>771.50930000000005</v>
      </c>
      <c r="P427" s="31"/>
      <c r="Q427" s="31">
        <f>SUM(O427:P427)</f>
        <v>771.50930000000005</v>
      </c>
      <c r="R427" s="31"/>
      <c r="S427" s="31"/>
      <c r="T427" s="31">
        <f>SUM(R427:S427)</f>
        <v>0</v>
      </c>
      <c r="U427" s="31"/>
      <c r="V427" s="31">
        <f>SUM(T427:U427)</f>
        <v>0</v>
      </c>
      <c r="X427" s="183"/>
    </row>
    <row r="428" spans="1:24" ht="24" hidden="1" customHeight="1" outlineLevel="7" x14ac:dyDescent="0.2">
      <c r="A428" s="32" t="s">
        <v>481</v>
      </c>
      <c r="B428" s="32" t="s">
        <v>519</v>
      </c>
      <c r="C428" s="32" t="s">
        <v>669</v>
      </c>
      <c r="D428" s="32"/>
      <c r="E428" s="33" t="s">
        <v>680</v>
      </c>
      <c r="F428" s="30"/>
      <c r="G428" s="30"/>
      <c r="H428" s="30"/>
      <c r="I428" s="30"/>
      <c r="J428" s="30"/>
      <c r="K428" s="30"/>
      <c r="L428" s="30"/>
      <c r="M428" s="30">
        <f t="shared" ref="M428:V428" si="699">M429</f>
        <v>6943.5837000000001</v>
      </c>
      <c r="N428" s="30">
        <f t="shared" si="699"/>
        <v>0</v>
      </c>
      <c r="O428" s="30">
        <f t="shared" si="699"/>
        <v>6943.5837000000001</v>
      </c>
      <c r="P428" s="30">
        <f t="shared" si="699"/>
        <v>0</v>
      </c>
      <c r="Q428" s="30">
        <f t="shared" si="699"/>
        <v>6943.5837000000001</v>
      </c>
      <c r="R428" s="30"/>
      <c r="S428" s="30">
        <f t="shared" si="699"/>
        <v>0</v>
      </c>
      <c r="T428" s="30">
        <f t="shared" si="699"/>
        <v>0</v>
      </c>
      <c r="U428" s="30">
        <f t="shared" si="699"/>
        <v>0</v>
      </c>
      <c r="V428" s="30">
        <f t="shared" si="699"/>
        <v>0</v>
      </c>
      <c r="X428" s="183"/>
    </row>
    <row r="429" spans="1:24" ht="31.5" hidden="1" outlineLevel="7" x14ac:dyDescent="0.2">
      <c r="A429" s="34" t="s">
        <v>481</v>
      </c>
      <c r="B429" s="34" t="s">
        <v>519</v>
      </c>
      <c r="C429" s="34" t="s">
        <v>669</v>
      </c>
      <c r="D429" s="34" t="s">
        <v>65</v>
      </c>
      <c r="E429" s="35" t="s">
        <v>66</v>
      </c>
      <c r="F429" s="30"/>
      <c r="G429" s="30"/>
      <c r="H429" s="30"/>
      <c r="I429" s="30"/>
      <c r="J429" s="30"/>
      <c r="K429" s="30"/>
      <c r="L429" s="30"/>
      <c r="M429" s="31">
        <v>6943.5837000000001</v>
      </c>
      <c r="N429" s="31"/>
      <c r="O429" s="31">
        <f>SUM(M429:N429)</f>
        <v>6943.5837000000001</v>
      </c>
      <c r="P429" s="30"/>
      <c r="Q429" s="31">
        <f>SUM(O429:P429)</f>
        <v>6943.5837000000001</v>
      </c>
      <c r="R429" s="30"/>
      <c r="S429" s="31"/>
      <c r="T429" s="31">
        <f>SUM(R429:S429)</f>
        <v>0</v>
      </c>
      <c r="U429" s="30"/>
      <c r="V429" s="31">
        <f>SUM(T429:U429)</f>
        <v>0</v>
      </c>
      <c r="X429" s="183"/>
    </row>
    <row r="430" spans="1:24" ht="31.5" hidden="1" outlineLevel="7" x14ac:dyDescent="0.2">
      <c r="A430" s="32" t="s">
        <v>481</v>
      </c>
      <c r="B430" s="32" t="s">
        <v>519</v>
      </c>
      <c r="C430" s="32" t="s">
        <v>144</v>
      </c>
      <c r="D430" s="32"/>
      <c r="E430" s="33" t="s">
        <v>145</v>
      </c>
      <c r="F430" s="30">
        <f>F431</f>
        <v>27916.3</v>
      </c>
      <c r="G430" s="30">
        <f t="shared" ref="G430:L432" si="700">G431</f>
        <v>0</v>
      </c>
      <c r="H430" s="30">
        <f t="shared" si="700"/>
        <v>27916.3</v>
      </c>
      <c r="I430" s="30">
        <f t="shared" si="700"/>
        <v>0</v>
      </c>
      <c r="J430" s="30">
        <f t="shared" si="700"/>
        <v>0</v>
      </c>
      <c r="K430" s="30">
        <f t="shared" si="700"/>
        <v>0</v>
      </c>
      <c r="L430" s="30">
        <f t="shared" si="700"/>
        <v>27916.3</v>
      </c>
      <c r="M430" s="30">
        <f t="shared" ref="M430:M432" si="701">M431</f>
        <v>27916.3</v>
      </c>
      <c r="N430" s="30">
        <f t="shared" ref="N430:N432" si="702">N431</f>
        <v>0</v>
      </c>
      <c r="O430" s="30">
        <f t="shared" ref="O430:Q432" si="703">O431</f>
        <v>27916.3</v>
      </c>
      <c r="P430" s="30">
        <f t="shared" si="703"/>
        <v>0</v>
      </c>
      <c r="Q430" s="30">
        <f t="shared" si="703"/>
        <v>27916.3</v>
      </c>
      <c r="R430" s="30">
        <f t="shared" ref="R430:R432" si="704">R431</f>
        <v>27916.3</v>
      </c>
      <c r="S430" s="30">
        <f t="shared" ref="S430:S432" si="705">S431</f>
        <v>0</v>
      </c>
      <c r="T430" s="30">
        <f t="shared" ref="T430:V432" si="706">T431</f>
        <v>27916.3</v>
      </c>
      <c r="U430" s="30">
        <f t="shared" si="706"/>
        <v>0</v>
      </c>
      <c r="V430" s="30">
        <f t="shared" si="706"/>
        <v>27916.3</v>
      </c>
      <c r="X430" s="183"/>
    </row>
    <row r="431" spans="1:24" ht="31.5" hidden="1" outlineLevel="7" x14ac:dyDescent="0.2">
      <c r="A431" s="32" t="s">
        <v>481</v>
      </c>
      <c r="B431" s="32" t="s">
        <v>519</v>
      </c>
      <c r="C431" s="32" t="s">
        <v>212</v>
      </c>
      <c r="D431" s="32"/>
      <c r="E431" s="33" t="s">
        <v>35</v>
      </c>
      <c r="F431" s="30">
        <f>F432</f>
        <v>27916.3</v>
      </c>
      <c r="G431" s="30">
        <f t="shared" si="700"/>
        <v>0</v>
      </c>
      <c r="H431" s="30">
        <f t="shared" si="700"/>
        <v>27916.3</v>
      </c>
      <c r="I431" s="30">
        <f t="shared" si="700"/>
        <v>0</v>
      </c>
      <c r="J431" s="30">
        <f t="shared" si="700"/>
        <v>0</v>
      </c>
      <c r="K431" s="30">
        <f t="shared" si="700"/>
        <v>0</v>
      </c>
      <c r="L431" s="30">
        <f t="shared" si="700"/>
        <v>27916.3</v>
      </c>
      <c r="M431" s="30">
        <f t="shared" si="701"/>
        <v>27916.3</v>
      </c>
      <c r="N431" s="30">
        <f t="shared" si="702"/>
        <v>0</v>
      </c>
      <c r="O431" s="30">
        <f t="shared" si="703"/>
        <v>27916.3</v>
      </c>
      <c r="P431" s="30">
        <f t="shared" si="703"/>
        <v>0</v>
      </c>
      <c r="Q431" s="30">
        <f t="shared" si="703"/>
        <v>27916.3</v>
      </c>
      <c r="R431" s="30">
        <f t="shared" si="704"/>
        <v>27916.3</v>
      </c>
      <c r="S431" s="30">
        <f t="shared" si="705"/>
        <v>0</v>
      </c>
      <c r="T431" s="30">
        <f t="shared" si="706"/>
        <v>27916.3</v>
      </c>
      <c r="U431" s="30">
        <f t="shared" si="706"/>
        <v>0</v>
      </c>
      <c r="V431" s="30">
        <f t="shared" si="706"/>
        <v>27916.3</v>
      </c>
      <c r="X431" s="183"/>
    </row>
    <row r="432" spans="1:24" ht="31.5" hidden="1" outlineLevel="7" x14ac:dyDescent="0.2">
      <c r="A432" s="32" t="s">
        <v>481</v>
      </c>
      <c r="B432" s="32" t="s">
        <v>519</v>
      </c>
      <c r="C432" s="32" t="s">
        <v>213</v>
      </c>
      <c r="D432" s="32"/>
      <c r="E432" s="33" t="s">
        <v>214</v>
      </c>
      <c r="F432" s="30">
        <f>F433</f>
        <v>27916.3</v>
      </c>
      <c r="G432" s="30">
        <f t="shared" si="700"/>
        <v>0</v>
      </c>
      <c r="H432" s="30">
        <f t="shared" si="700"/>
        <v>27916.3</v>
      </c>
      <c r="I432" s="30">
        <f t="shared" si="700"/>
        <v>0</v>
      </c>
      <c r="J432" s="30">
        <f t="shared" si="700"/>
        <v>0</v>
      </c>
      <c r="K432" s="30">
        <f t="shared" si="700"/>
        <v>0</v>
      </c>
      <c r="L432" s="30">
        <f t="shared" si="700"/>
        <v>27916.3</v>
      </c>
      <c r="M432" s="30">
        <f t="shared" si="701"/>
        <v>27916.3</v>
      </c>
      <c r="N432" s="30">
        <f t="shared" si="702"/>
        <v>0</v>
      </c>
      <c r="O432" s="30">
        <f t="shared" si="703"/>
        <v>27916.3</v>
      </c>
      <c r="P432" s="30">
        <f t="shared" si="703"/>
        <v>0</v>
      </c>
      <c r="Q432" s="30">
        <f t="shared" si="703"/>
        <v>27916.3</v>
      </c>
      <c r="R432" s="30">
        <f t="shared" si="704"/>
        <v>27916.3</v>
      </c>
      <c r="S432" s="30">
        <f t="shared" si="705"/>
        <v>0</v>
      </c>
      <c r="T432" s="30">
        <f t="shared" si="706"/>
        <v>27916.3</v>
      </c>
      <c r="U432" s="30">
        <f t="shared" si="706"/>
        <v>0</v>
      </c>
      <c r="V432" s="30">
        <f t="shared" si="706"/>
        <v>27916.3</v>
      </c>
      <c r="X432" s="183"/>
    </row>
    <row r="433" spans="1:24" ht="31.5" hidden="1" outlineLevel="7" x14ac:dyDescent="0.2">
      <c r="A433" s="34" t="s">
        <v>481</v>
      </c>
      <c r="B433" s="34" t="s">
        <v>519</v>
      </c>
      <c r="C433" s="34" t="s">
        <v>213</v>
      </c>
      <c r="D433" s="34" t="s">
        <v>65</v>
      </c>
      <c r="E433" s="35" t="s">
        <v>66</v>
      </c>
      <c r="F433" s="31">
        <v>27916.3</v>
      </c>
      <c r="G433" s="31"/>
      <c r="H433" s="31">
        <f>SUM(F433:G433)</f>
        <v>27916.3</v>
      </c>
      <c r="I433" s="31"/>
      <c r="J433" s="31"/>
      <c r="K433" s="31"/>
      <c r="L433" s="31">
        <f>SUM(H433:K433)</f>
        <v>27916.3</v>
      </c>
      <c r="M433" s="31">
        <v>27916.3</v>
      </c>
      <c r="N433" s="31"/>
      <c r="O433" s="31">
        <f>SUM(M433:N433)</f>
        <v>27916.3</v>
      </c>
      <c r="P433" s="31"/>
      <c r="Q433" s="31">
        <f>SUM(O433:P433)</f>
        <v>27916.3</v>
      </c>
      <c r="R433" s="31">
        <v>27916.3</v>
      </c>
      <c r="S433" s="31"/>
      <c r="T433" s="31">
        <f>SUM(R433:S433)</f>
        <v>27916.3</v>
      </c>
      <c r="U433" s="31"/>
      <c r="V433" s="31">
        <f>SUM(T433:U433)</f>
        <v>27916.3</v>
      </c>
      <c r="X433" s="183"/>
    </row>
    <row r="434" spans="1:24" ht="31.5" outlineLevel="7" x14ac:dyDescent="0.2">
      <c r="A434" s="32" t="s">
        <v>481</v>
      </c>
      <c r="B434" s="32" t="s">
        <v>519</v>
      </c>
      <c r="C434" s="32" t="s">
        <v>57</v>
      </c>
      <c r="D434" s="32"/>
      <c r="E434" s="33" t="s">
        <v>58</v>
      </c>
      <c r="F434" s="31"/>
      <c r="G434" s="31"/>
      <c r="H434" s="31"/>
      <c r="I434" s="30">
        <f t="shared" ref="I434:L435" si="707">I435</f>
        <v>802.4</v>
      </c>
      <c r="J434" s="30">
        <f t="shared" si="707"/>
        <v>0</v>
      </c>
      <c r="K434" s="30">
        <f t="shared" si="707"/>
        <v>1188.7374199999999</v>
      </c>
      <c r="L434" s="30">
        <f t="shared" si="707"/>
        <v>1991.13742</v>
      </c>
      <c r="M434" s="31"/>
      <c r="N434" s="31"/>
      <c r="O434" s="31"/>
      <c r="P434" s="31"/>
      <c r="Q434" s="31"/>
      <c r="R434" s="31"/>
      <c r="S434" s="31"/>
      <c r="T434" s="31"/>
      <c r="U434" s="31"/>
      <c r="V434" s="31"/>
      <c r="X434" s="183"/>
    </row>
    <row r="435" spans="1:24" ht="31.5" outlineLevel="7" x14ac:dyDescent="0.2">
      <c r="A435" s="32" t="s">
        <v>481</v>
      </c>
      <c r="B435" s="32" t="s">
        <v>519</v>
      </c>
      <c r="C435" s="32" t="s">
        <v>59</v>
      </c>
      <c r="D435" s="32"/>
      <c r="E435" s="33" t="s">
        <v>60</v>
      </c>
      <c r="F435" s="31"/>
      <c r="G435" s="31"/>
      <c r="H435" s="31"/>
      <c r="I435" s="30">
        <f t="shared" si="707"/>
        <v>802.4</v>
      </c>
      <c r="J435" s="30">
        <f t="shared" si="707"/>
        <v>0</v>
      </c>
      <c r="K435" s="30">
        <f t="shared" si="707"/>
        <v>1188.7374199999999</v>
      </c>
      <c r="L435" s="30">
        <f t="shared" si="707"/>
        <v>1991.13742</v>
      </c>
      <c r="M435" s="31"/>
      <c r="N435" s="31"/>
      <c r="O435" s="31"/>
      <c r="P435" s="31"/>
      <c r="Q435" s="31"/>
      <c r="R435" s="31"/>
      <c r="S435" s="31"/>
      <c r="T435" s="31"/>
      <c r="U435" s="31"/>
      <c r="V435" s="31"/>
      <c r="X435" s="183"/>
    </row>
    <row r="436" spans="1:24" ht="31.5" outlineLevel="7" x14ac:dyDescent="0.2">
      <c r="A436" s="32" t="s">
        <v>481</v>
      </c>
      <c r="B436" s="32" t="s">
        <v>519</v>
      </c>
      <c r="C436" s="32" t="s">
        <v>61</v>
      </c>
      <c r="D436" s="32"/>
      <c r="E436" s="33" t="s">
        <v>62</v>
      </c>
      <c r="F436" s="31"/>
      <c r="G436" s="31"/>
      <c r="H436" s="31"/>
      <c r="I436" s="30">
        <f t="shared" ref="I436:L436" si="708">I441+I443+I445+I437+I439</f>
        <v>802.4</v>
      </c>
      <c r="J436" s="30">
        <f t="shared" si="708"/>
        <v>0</v>
      </c>
      <c r="K436" s="30">
        <f>K441+K443+K445+K437+K439</f>
        <v>1188.7374199999999</v>
      </c>
      <c r="L436" s="30">
        <f t="shared" si="708"/>
        <v>1991.13742</v>
      </c>
      <c r="M436" s="31"/>
      <c r="N436" s="31"/>
      <c r="O436" s="31"/>
      <c r="P436" s="31"/>
      <c r="Q436" s="31"/>
      <c r="R436" s="31"/>
      <c r="S436" s="31"/>
      <c r="T436" s="31"/>
      <c r="U436" s="31"/>
      <c r="V436" s="31"/>
      <c r="X436" s="183"/>
    </row>
    <row r="437" spans="1:24" ht="31.5" outlineLevel="7" x14ac:dyDescent="0.2">
      <c r="A437" s="32" t="s">
        <v>481</v>
      </c>
      <c r="B437" s="32" t="s">
        <v>519</v>
      </c>
      <c r="C437" s="32" t="s">
        <v>459</v>
      </c>
      <c r="D437" s="32"/>
      <c r="E437" s="54" t="s">
        <v>723</v>
      </c>
      <c r="F437" s="31"/>
      <c r="G437" s="31"/>
      <c r="H437" s="31"/>
      <c r="I437" s="30">
        <f t="shared" ref="I437:L437" si="709">I438</f>
        <v>0</v>
      </c>
      <c r="J437" s="30">
        <f t="shared" si="709"/>
        <v>0</v>
      </c>
      <c r="K437" s="30">
        <f t="shared" si="709"/>
        <v>160.47999999999999</v>
      </c>
      <c r="L437" s="30">
        <f t="shared" si="709"/>
        <v>160.47999999999999</v>
      </c>
      <c r="M437" s="31"/>
      <c r="N437" s="31"/>
      <c r="O437" s="31"/>
      <c r="P437" s="31"/>
      <c r="Q437" s="31"/>
      <c r="R437" s="31"/>
      <c r="S437" s="31"/>
      <c r="T437" s="31"/>
      <c r="U437" s="31"/>
      <c r="V437" s="31"/>
      <c r="X437" s="183"/>
    </row>
    <row r="438" spans="1:24" ht="31.5" outlineLevel="7" x14ac:dyDescent="0.2">
      <c r="A438" s="34" t="s">
        <v>481</v>
      </c>
      <c r="B438" s="34" t="s">
        <v>519</v>
      </c>
      <c r="C438" s="34" t="s">
        <v>459</v>
      </c>
      <c r="D438" s="34" t="s">
        <v>65</v>
      </c>
      <c r="E438" s="40" t="s">
        <v>421</v>
      </c>
      <c r="F438" s="31"/>
      <c r="G438" s="31"/>
      <c r="H438" s="31"/>
      <c r="I438" s="31"/>
      <c r="J438" s="31"/>
      <c r="K438" s="31">
        <v>160.47999999999999</v>
      </c>
      <c r="L438" s="31">
        <f>SUM(H438:K438)</f>
        <v>160.47999999999999</v>
      </c>
      <c r="M438" s="31"/>
      <c r="N438" s="31"/>
      <c r="O438" s="31"/>
      <c r="P438" s="31"/>
      <c r="Q438" s="31"/>
      <c r="R438" s="31"/>
      <c r="S438" s="31"/>
      <c r="T438" s="31"/>
      <c r="U438" s="31"/>
      <c r="V438" s="31"/>
      <c r="X438" s="183"/>
    </row>
    <row r="439" spans="1:24" ht="31.5" outlineLevel="7" x14ac:dyDescent="0.2">
      <c r="A439" s="32" t="s">
        <v>481</v>
      </c>
      <c r="B439" s="32" t="s">
        <v>519</v>
      </c>
      <c r="C439" s="32" t="s">
        <v>459</v>
      </c>
      <c r="D439" s="32"/>
      <c r="E439" s="54" t="s">
        <v>751</v>
      </c>
      <c r="F439" s="31"/>
      <c r="G439" s="31"/>
      <c r="H439" s="31"/>
      <c r="I439" s="30">
        <f t="shared" ref="I439:L439" si="710">I440</f>
        <v>802.4</v>
      </c>
      <c r="J439" s="30">
        <f t="shared" si="710"/>
        <v>0</v>
      </c>
      <c r="K439" s="30">
        <f t="shared" si="710"/>
        <v>0</v>
      </c>
      <c r="L439" s="30">
        <f t="shared" si="710"/>
        <v>802.4</v>
      </c>
      <c r="M439" s="31"/>
      <c r="N439" s="31"/>
      <c r="O439" s="31"/>
      <c r="P439" s="31"/>
      <c r="Q439" s="31"/>
      <c r="R439" s="31"/>
      <c r="S439" s="31"/>
      <c r="T439" s="31"/>
      <c r="U439" s="31"/>
      <c r="V439" s="31"/>
      <c r="X439" s="183"/>
    </row>
    <row r="440" spans="1:24" ht="31.5" outlineLevel="7" x14ac:dyDescent="0.2">
      <c r="A440" s="34" t="s">
        <v>481</v>
      </c>
      <c r="B440" s="34" t="s">
        <v>519</v>
      </c>
      <c r="C440" s="34" t="s">
        <v>459</v>
      </c>
      <c r="D440" s="34" t="s">
        <v>65</v>
      </c>
      <c r="E440" s="35" t="s">
        <v>66</v>
      </c>
      <c r="F440" s="31"/>
      <c r="G440" s="31"/>
      <c r="H440" s="31"/>
      <c r="I440" s="31">
        <v>802.4</v>
      </c>
      <c r="J440" s="31"/>
      <c r="K440" s="31"/>
      <c r="L440" s="31">
        <f>SUM(H440:K440)</f>
        <v>802.4</v>
      </c>
      <c r="M440" s="31"/>
      <c r="N440" s="31"/>
      <c r="O440" s="31"/>
      <c r="P440" s="31"/>
      <c r="Q440" s="31"/>
      <c r="R440" s="31"/>
      <c r="S440" s="31"/>
      <c r="T440" s="31"/>
      <c r="U440" s="31"/>
      <c r="V440" s="31"/>
      <c r="X440" s="183"/>
    </row>
    <row r="441" spans="1:24" ht="31.5" outlineLevel="7" x14ac:dyDescent="0.2">
      <c r="A441" s="32" t="s">
        <v>481</v>
      </c>
      <c r="B441" s="32" t="s">
        <v>519</v>
      </c>
      <c r="C441" s="32" t="s">
        <v>442</v>
      </c>
      <c r="D441" s="32"/>
      <c r="E441" s="54" t="s">
        <v>492</v>
      </c>
      <c r="F441" s="31"/>
      <c r="G441" s="31"/>
      <c r="H441" s="31"/>
      <c r="I441" s="30">
        <f t="shared" ref="I441:L441" si="711">I442</f>
        <v>0</v>
      </c>
      <c r="J441" s="30">
        <f t="shared" si="711"/>
        <v>0</v>
      </c>
      <c r="K441" s="30">
        <f t="shared" si="711"/>
        <v>514.11675000000002</v>
      </c>
      <c r="L441" s="30">
        <f t="shared" si="711"/>
        <v>514.11675000000002</v>
      </c>
      <c r="M441" s="31"/>
      <c r="N441" s="31"/>
      <c r="O441" s="31"/>
      <c r="P441" s="31"/>
      <c r="Q441" s="31"/>
      <c r="R441" s="31"/>
      <c r="S441" s="31"/>
      <c r="T441" s="31"/>
      <c r="U441" s="31"/>
      <c r="V441" s="31"/>
      <c r="X441" s="183"/>
    </row>
    <row r="442" spans="1:24" ht="31.5" outlineLevel="7" x14ac:dyDescent="0.2">
      <c r="A442" s="34" t="s">
        <v>481</v>
      </c>
      <c r="B442" s="34" t="s">
        <v>519</v>
      </c>
      <c r="C442" s="34" t="s">
        <v>442</v>
      </c>
      <c r="D442" s="34" t="s">
        <v>65</v>
      </c>
      <c r="E442" s="35" t="s">
        <v>66</v>
      </c>
      <c r="F442" s="31"/>
      <c r="G442" s="31"/>
      <c r="H442" s="31"/>
      <c r="I442" s="31"/>
      <c r="J442" s="31"/>
      <c r="K442" s="31">
        <v>514.11675000000002</v>
      </c>
      <c r="L442" s="31">
        <f>SUM(H442:K442)</f>
        <v>514.11675000000002</v>
      </c>
      <c r="M442" s="31"/>
      <c r="N442" s="31"/>
      <c r="O442" s="31"/>
      <c r="P442" s="31"/>
      <c r="Q442" s="31"/>
      <c r="R442" s="31"/>
      <c r="S442" s="31"/>
      <c r="T442" s="31"/>
      <c r="U442" s="31"/>
      <c r="V442" s="31"/>
      <c r="X442" s="183"/>
    </row>
    <row r="443" spans="1:24" ht="31.5" outlineLevel="7" x14ac:dyDescent="0.2">
      <c r="A443" s="32" t="s">
        <v>481</v>
      </c>
      <c r="B443" s="32" t="s">
        <v>519</v>
      </c>
      <c r="C443" s="32" t="s">
        <v>442</v>
      </c>
      <c r="D443" s="32"/>
      <c r="E443" s="54" t="s">
        <v>448</v>
      </c>
      <c r="F443" s="31"/>
      <c r="G443" s="31"/>
      <c r="H443" s="31"/>
      <c r="I443" s="30">
        <f t="shared" ref="I443:L443" si="712">I444</f>
        <v>0</v>
      </c>
      <c r="J443" s="30">
        <f t="shared" si="712"/>
        <v>0</v>
      </c>
      <c r="K443" s="30">
        <f t="shared" si="712"/>
        <v>514.14067</v>
      </c>
      <c r="L443" s="30">
        <f t="shared" si="712"/>
        <v>514.14067</v>
      </c>
      <c r="M443" s="31"/>
      <c r="N443" s="31"/>
      <c r="O443" s="31"/>
      <c r="P443" s="31"/>
      <c r="Q443" s="31"/>
      <c r="R443" s="31"/>
      <c r="S443" s="31"/>
      <c r="T443" s="31"/>
      <c r="U443" s="31"/>
      <c r="V443" s="31"/>
      <c r="X443" s="183"/>
    </row>
    <row r="444" spans="1:24" ht="31.5" outlineLevel="7" x14ac:dyDescent="0.2">
      <c r="A444" s="34" t="s">
        <v>481</v>
      </c>
      <c r="B444" s="34" t="s">
        <v>519</v>
      </c>
      <c r="C444" s="34" t="s">
        <v>442</v>
      </c>
      <c r="D444" s="34" t="s">
        <v>65</v>
      </c>
      <c r="E444" s="35" t="s">
        <v>66</v>
      </c>
      <c r="F444" s="31"/>
      <c r="G444" s="31"/>
      <c r="H444" s="31"/>
      <c r="I444" s="31"/>
      <c r="J444" s="31"/>
      <c r="K444" s="31">
        <v>514.14067</v>
      </c>
      <c r="L444" s="31">
        <f>SUM(H444:K444)</f>
        <v>514.14067</v>
      </c>
      <c r="M444" s="31"/>
      <c r="N444" s="31"/>
      <c r="O444" s="31"/>
      <c r="P444" s="31"/>
      <c r="Q444" s="31"/>
      <c r="R444" s="31"/>
      <c r="S444" s="31"/>
      <c r="T444" s="31"/>
      <c r="U444" s="31"/>
      <c r="V444" s="31"/>
      <c r="X444" s="183"/>
    </row>
    <row r="445" spans="1:24" ht="31.5" hidden="1" outlineLevel="7" x14ac:dyDescent="0.2">
      <c r="A445" s="32" t="s">
        <v>481</v>
      </c>
      <c r="B445" s="32" t="s">
        <v>519</v>
      </c>
      <c r="C445" s="32" t="s">
        <v>442</v>
      </c>
      <c r="D445" s="32"/>
      <c r="E445" s="54" t="s">
        <v>800</v>
      </c>
      <c r="F445" s="31"/>
      <c r="G445" s="31"/>
      <c r="H445" s="31"/>
      <c r="I445" s="30">
        <f t="shared" ref="I445:L445" si="713">I446</f>
        <v>0</v>
      </c>
      <c r="J445" s="30">
        <f t="shared" si="713"/>
        <v>0</v>
      </c>
      <c r="K445" s="30">
        <f t="shared" si="713"/>
        <v>0</v>
      </c>
      <c r="L445" s="30">
        <f t="shared" si="713"/>
        <v>0</v>
      </c>
      <c r="M445" s="31"/>
      <c r="N445" s="31"/>
      <c r="O445" s="31"/>
      <c r="P445" s="31"/>
      <c r="Q445" s="31"/>
      <c r="R445" s="31"/>
      <c r="S445" s="31"/>
      <c r="T445" s="31"/>
      <c r="U445" s="31"/>
      <c r="V445" s="31"/>
      <c r="X445" s="183"/>
    </row>
    <row r="446" spans="1:24" ht="31.5" hidden="1" outlineLevel="7" x14ac:dyDescent="0.2">
      <c r="A446" s="34" t="s">
        <v>481</v>
      </c>
      <c r="B446" s="34" t="s">
        <v>519</v>
      </c>
      <c r="C446" s="34" t="s">
        <v>442</v>
      </c>
      <c r="D446" s="34" t="s">
        <v>65</v>
      </c>
      <c r="E446" s="35" t="s">
        <v>66</v>
      </c>
      <c r="F446" s="31"/>
      <c r="G446" s="31"/>
      <c r="H446" s="31"/>
      <c r="I446" s="31"/>
      <c r="J446" s="31"/>
      <c r="K446" s="31"/>
      <c r="L446" s="31">
        <f>SUM(H446:K446)</f>
        <v>0</v>
      </c>
      <c r="M446" s="31"/>
      <c r="N446" s="31"/>
      <c r="O446" s="31"/>
      <c r="P446" s="31"/>
      <c r="Q446" s="31"/>
      <c r="R446" s="31"/>
      <c r="S446" s="31"/>
      <c r="T446" s="31"/>
      <c r="U446" s="31"/>
      <c r="V446" s="31"/>
      <c r="X446" s="183"/>
    </row>
    <row r="447" spans="1:24" ht="15.75" outlineLevel="7" x14ac:dyDescent="0.2">
      <c r="A447" s="32" t="s">
        <v>481</v>
      </c>
      <c r="B447" s="32" t="s">
        <v>522</v>
      </c>
      <c r="C447" s="32"/>
      <c r="D447" s="32"/>
      <c r="E447" s="33" t="s">
        <v>523</v>
      </c>
      <c r="F447" s="30">
        <f>F448+F457</f>
        <v>135319</v>
      </c>
      <c r="G447" s="30">
        <f t="shared" ref="G447:J447" si="714">G448+G457</f>
        <v>-3.8</v>
      </c>
      <c r="H447" s="30">
        <f t="shared" si="714"/>
        <v>135315.19999999998</v>
      </c>
      <c r="I447" s="30">
        <f t="shared" si="714"/>
        <v>0</v>
      </c>
      <c r="J447" s="30">
        <f t="shared" si="714"/>
        <v>0</v>
      </c>
      <c r="K447" s="30">
        <f t="shared" ref="K447:L447" si="715">K448+K457</f>
        <v>-54.465000000000003</v>
      </c>
      <c r="L447" s="30">
        <f t="shared" si="715"/>
        <v>135260.73499999999</v>
      </c>
      <c r="M447" s="30">
        <f>M448+M457</f>
        <v>135382.39999999999</v>
      </c>
      <c r="N447" s="30">
        <f t="shared" ref="N447" si="716">N448+N457</f>
        <v>-70.599999999999994</v>
      </c>
      <c r="O447" s="30">
        <f t="shared" ref="O447:Q447" si="717">O448+O457</f>
        <v>135311.79999999999</v>
      </c>
      <c r="P447" s="30">
        <f t="shared" si="717"/>
        <v>0</v>
      </c>
      <c r="Q447" s="30">
        <f t="shared" si="717"/>
        <v>135311.79999999999</v>
      </c>
      <c r="R447" s="30">
        <f>R448+R457</f>
        <v>135311.9</v>
      </c>
      <c r="S447" s="30">
        <f t="shared" ref="S447" si="718">S448+S457</f>
        <v>0</v>
      </c>
      <c r="T447" s="30">
        <f t="shared" ref="T447:V447" si="719">T448+T457</f>
        <v>135311.9</v>
      </c>
      <c r="U447" s="30">
        <f t="shared" si="719"/>
        <v>0</v>
      </c>
      <c r="V447" s="30">
        <f t="shared" si="719"/>
        <v>135311.9</v>
      </c>
      <c r="X447" s="183"/>
    </row>
    <row r="448" spans="1:24" s="72" customFormat="1" ht="31.5" outlineLevel="2" collapsed="1" x14ac:dyDescent="0.2">
      <c r="A448" s="32" t="s">
        <v>481</v>
      </c>
      <c r="B448" s="32" t="s">
        <v>522</v>
      </c>
      <c r="C448" s="32" t="s">
        <v>131</v>
      </c>
      <c r="D448" s="32"/>
      <c r="E448" s="33" t="s">
        <v>132</v>
      </c>
      <c r="F448" s="30">
        <f>F449+F453</f>
        <v>134798.9</v>
      </c>
      <c r="G448" s="30">
        <f t="shared" ref="G448:J448" si="720">G449+G453</f>
        <v>0</v>
      </c>
      <c r="H448" s="30">
        <f t="shared" si="720"/>
        <v>134798.9</v>
      </c>
      <c r="I448" s="30">
        <f t="shared" si="720"/>
        <v>0</v>
      </c>
      <c r="J448" s="30">
        <f t="shared" si="720"/>
        <v>0</v>
      </c>
      <c r="K448" s="30">
        <f t="shared" ref="K448:L448" si="721">K449+K453</f>
        <v>-54.465000000000003</v>
      </c>
      <c r="L448" s="30">
        <f t="shared" si="721"/>
        <v>134744.435</v>
      </c>
      <c r="M448" s="30">
        <f t="shared" ref="M448:R448" si="722">M449+M453</f>
        <v>134798.9</v>
      </c>
      <c r="N448" s="30">
        <f t="shared" ref="N448" si="723">N449+N453</f>
        <v>0</v>
      </c>
      <c r="O448" s="30">
        <f t="shared" ref="O448:Q448" si="724">O449+O453</f>
        <v>134798.9</v>
      </c>
      <c r="P448" s="30">
        <f t="shared" si="724"/>
        <v>0</v>
      </c>
      <c r="Q448" s="30">
        <f t="shared" si="724"/>
        <v>134798.9</v>
      </c>
      <c r="R448" s="30">
        <f t="shared" si="722"/>
        <v>134798.9</v>
      </c>
      <c r="S448" s="30">
        <f t="shared" ref="S448" si="725">S449+S453</f>
        <v>0</v>
      </c>
      <c r="T448" s="30">
        <f t="shared" ref="T448:V448" si="726">T449+T453</f>
        <v>134798.9</v>
      </c>
      <c r="U448" s="30">
        <f t="shared" si="726"/>
        <v>0</v>
      </c>
      <c r="V448" s="30">
        <f t="shared" si="726"/>
        <v>134798.9</v>
      </c>
      <c r="X448" s="183"/>
    </row>
    <row r="449" spans="1:24" ht="31.5" hidden="1" outlineLevel="3" x14ac:dyDescent="0.2">
      <c r="A449" s="32" t="s">
        <v>481</v>
      </c>
      <c r="B449" s="32" t="s">
        <v>522</v>
      </c>
      <c r="C449" s="32" t="s">
        <v>169</v>
      </c>
      <c r="D449" s="32"/>
      <c r="E449" s="33" t="s">
        <v>170</v>
      </c>
      <c r="F449" s="30">
        <f>F450</f>
        <v>11244.1</v>
      </c>
      <c r="G449" s="30">
        <f t="shared" ref="G449:L449" si="727">G450</f>
        <v>0</v>
      </c>
      <c r="H449" s="30">
        <f t="shared" si="727"/>
        <v>11244.1</v>
      </c>
      <c r="I449" s="30">
        <f t="shared" si="727"/>
        <v>0</v>
      </c>
      <c r="J449" s="30">
        <f t="shared" si="727"/>
        <v>0</v>
      </c>
      <c r="K449" s="30">
        <f t="shared" si="727"/>
        <v>0</v>
      </c>
      <c r="L449" s="30">
        <f t="shared" si="727"/>
        <v>11244.1</v>
      </c>
      <c r="M449" s="30">
        <f t="shared" ref="M449:M451" si="728">M450</f>
        <v>11244.1</v>
      </c>
      <c r="N449" s="30">
        <f t="shared" ref="N449" si="729">N450</f>
        <v>0</v>
      </c>
      <c r="O449" s="30">
        <f t="shared" ref="O449:Q449" si="730">O450</f>
        <v>11244.1</v>
      </c>
      <c r="P449" s="30">
        <f t="shared" si="730"/>
        <v>0</v>
      </c>
      <c r="Q449" s="30">
        <f t="shared" si="730"/>
        <v>11244.1</v>
      </c>
      <c r="R449" s="30">
        <f t="shared" ref="R449:R451" si="731">R450</f>
        <v>11244.1</v>
      </c>
      <c r="S449" s="30">
        <f t="shared" ref="S449" si="732">S450</f>
        <v>0</v>
      </c>
      <c r="T449" s="30">
        <f t="shared" ref="T449:V449" si="733">T450</f>
        <v>11244.1</v>
      </c>
      <c r="U449" s="30">
        <f t="shared" si="733"/>
        <v>0</v>
      </c>
      <c r="V449" s="30">
        <f t="shared" si="733"/>
        <v>11244.1</v>
      </c>
      <c r="X449" s="183"/>
    </row>
    <row r="450" spans="1:24" ht="15.75" hidden="1" outlineLevel="4" x14ac:dyDescent="0.2">
      <c r="A450" s="32" t="s">
        <v>481</v>
      </c>
      <c r="B450" s="32" t="s">
        <v>522</v>
      </c>
      <c r="C450" s="32" t="s">
        <v>171</v>
      </c>
      <c r="D450" s="32"/>
      <c r="E450" s="33" t="s">
        <v>172</v>
      </c>
      <c r="F450" s="30">
        <f t="shared" ref="F450:V451" si="734">F451</f>
        <v>11244.1</v>
      </c>
      <c r="G450" s="30">
        <f t="shared" si="734"/>
        <v>0</v>
      </c>
      <c r="H450" s="30">
        <f t="shared" si="734"/>
        <v>11244.1</v>
      </c>
      <c r="I450" s="30">
        <f t="shared" si="734"/>
        <v>0</v>
      </c>
      <c r="J450" s="30">
        <f t="shared" si="734"/>
        <v>0</v>
      </c>
      <c r="K450" s="30">
        <f t="shared" si="734"/>
        <v>0</v>
      </c>
      <c r="L450" s="30">
        <f t="shared" si="734"/>
        <v>11244.1</v>
      </c>
      <c r="M450" s="30">
        <f t="shared" si="728"/>
        <v>11244.1</v>
      </c>
      <c r="N450" s="30">
        <f t="shared" si="734"/>
        <v>0</v>
      </c>
      <c r="O450" s="30">
        <f t="shared" si="734"/>
        <v>11244.1</v>
      </c>
      <c r="P450" s="30">
        <f t="shared" si="734"/>
        <v>0</v>
      </c>
      <c r="Q450" s="30">
        <f t="shared" si="734"/>
        <v>11244.1</v>
      </c>
      <c r="R450" s="30">
        <f t="shared" si="731"/>
        <v>11244.1</v>
      </c>
      <c r="S450" s="30">
        <f t="shared" si="734"/>
        <v>0</v>
      </c>
      <c r="T450" s="30">
        <f t="shared" si="734"/>
        <v>11244.1</v>
      </c>
      <c r="U450" s="30">
        <f t="shared" si="734"/>
        <v>0</v>
      </c>
      <c r="V450" s="30">
        <f t="shared" si="734"/>
        <v>11244.1</v>
      </c>
      <c r="X450" s="183"/>
    </row>
    <row r="451" spans="1:24" ht="15.75" hidden="1" outlineLevel="5" x14ac:dyDescent="0.2">
      <c r="A451" s="32" t="s">
        <v>481</v>
      </c>
      <c r="B451" s="32" t="s">
        <v>522</v>
      </c>
      <c r="C451" s="32" t="s">
        <v>175</v>
      </c>
      <c r="D451" s="32"/>
      <c r="E451" s="33" t="s">
        <v>436</v>
      </c>
      <c r="F451" s="30">
        <f t="shared" si="734"/>
        <v>11244.1</v>
      </c>
      <c r="G451" s="30">
        <f t="shared" si="734"/>
        <v>0</v>
      </c>
      <c r="H451" s="30">
        <f t="shared" si="734"/>
        <v>11244.1</v>
      </c>
      <c r="I451" s="30">
        <f t="shared" si="734"/>
        <v>0</v>
      </c>
      <c r="J451" s="30">
        <f t="shared" si="734"/>
        <v>0</v>
      </c>
      <c r="K451" s="30">
        <f t="shared" si="734"/>
        <v>0</v>
      </c>
      <c r="L451" s="30">
        <f t="shared" si="734"/>
        <v>11244.1</v>
      </c>
      <c r="M451" s="30">
        <f t="shared" si="728"/>
        <v>11244.1</v>
      </c>
      <c r="N451" s="30">
        <f t="shared" si="734"/>
        <v>0</v>
      </c>
      <c r="O451" s="30">
        <f t="shared" si="734"/>
        <v>11244.1</v>
      </c>
      <c r="P451" s="30">
        <f t="shared" si="734"/>
        <v>0</v>
      </c>
      <c r="Q451" s="30">
        <f t="shared" si="734"/>
        <v>11244.1</v>
      </c>
      <c r="R451" s="30">
        <f t="shared" si="731"/>
        <v>11244.1</v>
      </c>
      <c r="S451" s="30">
        <f t="shared" si="734"/>
        <v>0</v>
      </c>
      <c r="T451" s="30">
        <f t="shared" si="734"/>
        <v>11244.1</v>
      </c>
      <c r="U451" s="30">
        <f t="shared" si="734"/>
        <v>0</v>
      </c>
      <c r="V451" s="30">
        <f t="shared" si="734"/>
        <v>11244.1</v>
      </c>
      <c r="X451" s="183"/>
    </row>
    <row r="452" spans="1:24" ht="15.75" hidden="1" outlineLevel="7" x14ac:dyDescent="0.2">
      <c r="A452" s="34" t="s">
        <v>481</v>
      </c>
      <c r="B452" s="34" t="s">
        <v>522</v>
      </c>
      <c r="C452" s="34" t="s">
        <v>175</v>
      </c>
      <c r="D452" s="34" t="s">
        <v>7</v>
      </c>
      <c r="E452" s="35" t="s">
        <v>8</v>
      </c>
      <c r="F452" s="31">
        <v>11244.1</v>
      </c>
      <c r="G452" s="31"/>
      <c r="H452" s="31">
        <f>SUM(F452:G452)</f>
        <v>11244.1</v>
      </c>
      <c r="I452" s="31"/>
      <c r="J452" s="31"/>
      <c r="K452" s="31"/>
      <c r="L452" s="31">
        <f>SUM(H452:K452)</f>
        <v>11244.1</v>
      </c>
      <c r="M452" s="31">
        <v>11244.1</v>
      </c>
      <c r="N452" s="31"/>
      <c r="O452" s="31">
        <f>SUM(M452:N452)</f>
        <v>11244.1</v>
      </c>
      <c r="P452" s="31"/>
      <c r="Q452" s="31">
        <f>SUM(O452:P452)</f>
        <v>11244.1</v>
      </c>
      <c r="R452" s="31">
        <v>11244.1</v>
      </c>
      <c r="S452" s="31"/>
      <c r="T452" s="31">
        <f>SUM(R452:S452)</f>
        <v>11244.1</v>
      </c>
      <c r="U452" s="31"/>
      <c r="V452" s="31">
        <f>SUM(T452:U452)</f>
        <v>11244.1</v>
      </c>
      <c r="X452" s="183"/>
    </row>
    <row r="453" spans="1:24" ht="31.5" outlineLevel="3" x14ac:dyDescent="0.2">
      <c r="A453" s="32" t="s">
        <v>481</v>
      </c>
      <c r="B453" s="32" t="s">
        <v>522</v>
      </c>
      <c r="C453" s="32" t="s">
        <v>144</v>
      </c>
      <c r="D453" s="32"/>
      <c r="E453" s="33" t="s">
        <v>145</v>
      </c>
      <c r="F453" s="30">
        <f t="shared" ref="F453:V455" si="735">F454</f>
        <v>123554.8</v>
      </c>
      <c r="G453" s="30">
        <f t="shared" si="735"/>
        <v>0</v>
      </c>
      <c r="H453" s="30">
        <f t="shared" si="735"/>
        <v>123554.8</v>
      </c>
      <c r="I453" s="30">
        <f t="shared" si="735"/>
        <v>0</v>
      </c>
      <c r="J453" s="30">
        <f t="shared" si="735"/>
        <v>0</v>
      </c>
      <c r="K453" s="30">
        <f t="shared" si="735"/>
        <v>-54.465000000000003</v>
      </c>
      <c r="L453" s="30">
        <f t="shared" si="735"/>
        <v>123500.33500000001</v>
      </c>
      <c r="M453" s="30">
        <f t="shared" ref="M453:M455" si="736">M454</f>
        <v>123554.8</v>
      </c>
      <c r="N453" s="30">
        <f t="shared" si="735"/>
        <v>0</v>
      </c>
      <c r="O453" s="30">
        <f t="shared" si="735"/>
        <v>123554.8</v>
      </c>
      <c r="P453" s="30">
        <f t="shared" si="735"/>
        <v>0</v>
      </c>
      <c r="Q453" s="30">
        <f t="shared" si="735"/>
        <v>123554.8</v>
      </c>
      <c r="R453" s="30">
        <f t="shared" ref="R453:R455" si="737">R454</f>
        <v>123554.8</v>
      </c>
      <c r="S453" s="30">
        <f t="shared" si="735"/>
        <v>0</v>
      </c>
      <c r="T453" s="30">
        <f t="shared" si="735"/>
        <v>123554.8</v>
      </c>
      <c r="U453" s="30">
        <f t="shared" si="735"/>
        <v>0</v>
      </c>
      <c r="V453" s="30">
        <f t="shared" si="735"/>
        <v>123554.8</v>
      </c>
      <c r="X453" s="183"/>
    </row>
    <row r="454" spans="1:24" ht="31.5" outlineLevel="4" x14ac:dyDescent="0.2">
      <c r="A454" s="32" t="s">
        <v>481</v>
      </c>
      <c r="B454" s="32" t="s">
        <v>522</v>
      </c>
      <c r="C454" s="32" t="s">
        <v>212</v>
      </c>
      <c r="D454" s="32"/>
      <c r="E454" s="33" t="s">
        <v>35</v>
      </c>
      <c r="F454" s="30">
        <f t="shared" si="735"/>
        <v>123554.8</v>
      </c>
      <c r="G454" s="30">
        <f t="shared" si="735"/>
        <v>0</v>
      </c>
      <c r="H454" s="30">
        <f t="shared" si="735"/>
        <v>123554.8</v>
      </c>
      <c r="I454" s="30">
        <f t="shared" si="735"/>
        <v>0</v>
      </c>
      <c r="J454" s="30">
        <f t="shared" si="735"/>
        <v>0</v>
      </c>
      <c r="K454" s="30">
        <f t="shared" si="735"/>
        <v>-54.465000000000003</v>
      </c>
      <c r="L454" s="30">
        <f t="shared" si="735"/>
        <v>123500.33500000001</v>
      </c>
      <c r="M454" s="30">
        <f t="shared" si="735"/>
        <v>123554.8</v>
      </c>
      <c r="N454" s="30">
        <f t="shared" si="735"/>
        <v>0</v>
      </c>
      <c r="O454" s="30">
        <f t="shared" si="735"/>
        <v>123554.8</v>
      </c>
      <c r="P454" s="30">
        <f t="shared" si="735"/>
        <v>0</v>
      </c>
      <c r="Q454" s="30">
        <f t="shared" si="735"/>
        <v>123554.8</v>
      </c>
      <c r="R454" s="30">
        <f t="shared" si="735"/>
        <v>123554.8</v>
      </c>
      <c r="S454" s="30">
        <f t="shared" si="735"/>
        <v>0</v>
      </c>
      <c r="T454" s="30">
        <f t="shared" si="735"/>
        <v>123554.8</v>
      </c>
      <c r="U454" s="30">
        <f t="shared" si="735"/>
        <v>0</v>
      </c>
      <c r="V454" s="30">
        <f t="shared" si="735"/>
        <v>123554.8</v>
      </c>
      <c r="X454" s="183"/>
    </row>
    <row r="455" spans="1:24" ht="31.5" outlineLevel="5" x14ac:dyDescent="0.2">
      <c r="A455" s="32" t="s">
        <v>481</v>
      </c>
      <c r="B455" s="32" t="s">
        <v>522</v>
      </c>
      <c r="C455" s="32" t="s">
        <v>213</v>
      </c>
      <c r="D455" s="32"/>
      <c r="E455" s="33" t="s">
        <v>214</v>
      </c>
      <c r="F455" s="30">
        <f t="shared" si="735"/>
        <v>123554.8</v>
      </c>
      <c r="G455" s="30">
        <f t="shared" si="735"/>
        <v>0</v>
      </c>
      <c r="H455" s="30">
        <f t="shared" si="735"/>
        <v>123554.8</v>
      </c>
      <c r="I455" s="30">
        <f t="shared" si="735"/>
        <v>0</v>
      </c>
      <c r="J455" s="30">
        <f t="shared" si="735"/>
        <v>0</v>
      </c>
      <c r="K455" s="30">
        <f t="shared" si="735"/>
        <v>-54.465000000000003</v>
      </c>
      <c r="L455" s="30">
        <f t="shared" si="735"/>
        <v>123500.33500000001</v>
      </c>
      <c r="M455" s="30">
        <f t="shared" si="736"/>
        <v>123554.8</v>
      </c>
      <c r="N455" s="30">
        <f t="shared" si="735"/>
        <v>0</v>
      </c>
      <c r="O455" s="30">
        <f t="shared" si="735"/>
        <v>123554.8</v>
      </c>
      <c r="P455" s="30">
        <f t="shared" si="735"/>
        <v>0</v>
      </c>
      <c r="Q455" s="30">
        <f t="shared" si="735"/>
        <v>123554.8</v>
      </c>
      <c r="R455" s="30">
        <f t="shared" si="737"/>
        <v>123554.8</v>
      </c>
      <c r="S455" s="30">
        <f t="shared" si="735"/>
        <v>0</v>
      </c>
      <c r="T455" s="30">
        <f t="shared" si="735"/>
        <v>123554.8</v>
      </c>
      <c r="U455" s="30">
        <f t="shared" si="735"/>
        <v>0</v>
      </c>
      <c r="V455" s="30">
        <f t="shared" si="735"/>
        <v>123554.8</v>
      </c>
      <c r="X455" s="183"/>
    </row>
    <row r="456" spans="1:24" ht="31.5" outlineLevel="7" x14ac:dyDescent="0.2">
      <c r="A456" s="34" t="s">
        <v>481</v>
      </c>
      <c r="B456" s="34" t="s">
        <v>522</v>
      </c>
      <c r="C456" s="34" t="s">
        <v>213</v>
      </c>
      <c r="D456" s="34" t="s">
        <v>65</v>
      </c>
      <c r="E456" s="35" t="s">
        <v>66</v>
      </c>
      <c r="F456" s="31">
        <v>123554.8</v>
      </c>
      <c r="G456" s="31"/>
      <c r="H456" s="31">
        <f>SUM(F456:G456)</f>
        <v>123554.8</v>
      </c>
      <c r="I456" s="31"/>
      <c r="J456" s="31"/>
      <c r="K456" s="31">
        <v>-54.465000000000003</v>
      </c>
      <c r="L456" s="31">
        <f>SUM(H456:K456)</f>
        <v>123500.33500000001</v>
      </c>
      <c r="M456" s="31">
        <v>123554.8</v>
      </c>
      <c r="N456" s="31"/>
      <c r="O456" s="31">
        <f>SUM(M456:N456)</f>
        <v>123554.8</v>
      </c>
      <c r="P456" s="31"/>
      <c r="Q456" s="31">
        <f>SUM(O456:P456)</f>
        <v>123554.8</v>
      </c>
      <c r="R456" s="31">
        <v>123554.8</v>
      </c>
      <c r="S456" s="31"/>
      <c r="T456" s="31">
        <f>SUM(R456:S456)</f>
        <v>123554.8</v>
      </c>
      <c r="U456" s="31"/>
      <c r="V456" s="31">
        <f>SUM(T456:U456)</f>
        <v>123554.8</v>
      </c>
      <c r="X456" s="183"/>
    </row>
    <row r="457" spans="1:24" ht="31.5" hidden="1" outlineLevel="2" x14ac:dyDescent="0.2">
      <c r="A457" s="32" t="s">
        <v>481</v>
      </c>
      <c r="B457" s="32" t="s">
        <v>522</v>
      </c>
      <c r="C457" s="32" t="s">
        <v>22</v>
      </c>
      <c r="D457" s="32"/>
      <c r="E457" s="33" t="s">
        <v>23</v>
      </c>
      <c r="F457" s="30">
        <f t="shared" ref="F457:V460" si="738">F458</f>
        <v>520.1</v>
      </c>
      <c r="G457" s="30">
        <f t="shared" si="738"/>
        <v>-3.8</v>
      </c>
      <c r="H457" s="30">
        <f t="shared" si="738"/>
        <v>516.30000000000007</v>
      </c>
      <c r="I457" s="30">
        <f t="shared" si="738"/>
        <v>0</v>
      </c>
      <c r="J457" s="30">
        <f t="shared" si="738"/>
        <v>0</v>
      </c>
      <c r="K457" s="30">
        <f t="shared" si="738"/>
        <v>0</v>
      </c>
      <c r="L457" s="30">
        <f t="shared" si="738"/>
        <v>516.30000000000007</v>
      </c>
      <c r="M457" s="30">
        <f t="shared" ref="M457:M460" si="739">M458</f>
        <v>583.5</v>
      </c>
      <c r="N457" s="30">
        <f t="shared" si="738"/>
        <v>-70.599999999999994</v>
      </c>
      <c r="O457" s="30">
        <f t="shared" si="738"/>
        <v>512.9</v>
      </c>
      <c r="P457" s="30">
        <f t="shared" si="738"/>
        <v>0</v>
      </c>
      <c r="Q457" s="30">
        <f t="shared" si="738"/>
        <v>512.9</v>
      </c>
      <c r="R457" s="30">
        <f t="shared" ref="R457:R460" si="740">R458</f>
        <v>513</v>
      </c>
      <c r="S457" s="30">
        <f t="shared" si="738"/>
        <v>0</v>
      </c>
      <c r="T457" s="30">
        <f t="shared" si="738"/>
        <v>513</v>
      </c>
      <c r="U457" s="30">
        <f t="shared" si="738"/>
        <v>0</v>
      </c>
      <c r="V457" s="30">
        <f t="shared" si="738"/>
        <v>513</v>
      </c>
      <c r="X457" s="183"/>
    </row>
    <row r="458" spans="1:24" ht="31.5" hidden="1" outlineLevel="3" x14ac:dyDescent="0.2">
      <c r="A458" s="32" t="s">
        <v>481</v>
      </c>
      <c r="B458" s="32" t="s">
        <v>522</v>
      </c>
      <c r="C458" s="32" t="s">
        <v>24</v>
      </c>
      <c r="D458" s="32"/>
      <c r="E458" s="33" t="s">
        <v>25</v>
      </c>
      <c r="F458" s="30">
        <f t="shared" si="738"/>
        <v>520.1</v>
      </c>
      <c r="G458" s="30">
        <f t="shared" si="738"/>
        <v>-3.8</v>
      </c>
      <c r="H458" s="30">
        <f t="shared" si="738"/>
        <v>516.30000000000007</v>
      </c>
      <c r="I458" s="30">
        <f t="shared" si="738"/>
        <v>0</v>
      </c>
      <c r="J458" s="30">
        <f t="shared" si="738"/>
        <v>0</v>
      </c>
      <c r="K458" s="30">
        <f t="shared" si="738"/>
        <v>0</v>
      </c>
      <c r="L458" s="30">
        <f t="shared" si="738"/>
        <v>516.30000000000007</v>
      </c>
      <c r="M458" s="30">
        <f t="shared" si="739"/>
        <v>583.5</v>
      </c>
      <c r="N458" s="30">
        <f t="shared" si="738"/>
        <v>-70.599999999999994</v>
      </c>
      <c r="O458" s="30">
        <f t="shared" si="738"/>
        <v>512.9</v>
      </c>
      <c r="P458" s="30">
        <f t="shared" si="738"/>
        <v>0</v>
      </c>
      <c r="Q458" s="30">
        <f t="shared" si="738"/>
        <v>512.9</v>
      </c>
      <c r="R458" s="30">
        <f t="shared" si="740"/>
        <v>513</v>
      </c>
      <c r="S458" s="30">
        <f t="shared" si="738"/>
        <v>0</v>
      </c>
      <c r="T458" s="30">
        <f t="shared" si="738"/>
        <v>513</v>
      </c>
      <c r="U458" s="30">
        <f t="shared" si="738"/>
        <v>0</v>
      </c>
      <c r="V458" s="30">
        <f t="shared" si="738"/>
        <v>513</v>
      </c>
      <c r="X458" s="183"/>
    </row>
    <row r="459" spans="1:24" ht="15.75" hidden="1" outlineLevel="4" x14ac:dyDescent="0.2">
      <c r="A459" s="32" t="s">
        <v>481</v>
      </c>
      <c r="B459" s="32" t="s">
        <v>522</v>
      </c>
      <c r="C459" s="32" t="s">
        <v>26</v>
      </c>
      <c r="D459" s="32"/>
      <c r="E459" s="33" t="s">
        <v>27</v>
      </c>
      <c r="F459" s="30">
        <f t="shared" si="738"/>
        <v>520.1</v>
      </c>
      <c r="G459" s="30">
        <f t="shared" si="738"/>
        <v>-3.8</v>
      </c>
      <c r="H459" s="30">
        <f t="shared" si="738"/>
        <v>516.30000000000007</v>
      </c>
      <c r="I459" s="30">
        <f t="shared" si="738"/>
        <v>0</v>
      </c>
      <c r="J459" s="30">
        <f t="shared" si="738"/>
        <v>0</v>
      </c>
      <c r="K459" s="30">
        <f t="shared" si="738"/>
        <v>0</v>
      </c>
      <c r="L459" s="30">
        <f t="shared" si="738"/>
        <v>516.30000000000007</v>
      </c>
      <c r="M459" s="30">
        <f t="shared" si="739"/>
        <v>583.5</v>
      </c>
      <c r="N459" s="30">
        <f t="shared" si="738"/>
        <v>-70.599999999999994</v>
      </c>
      <c r="O459" s="30">
        <f t="shared" si="738"/>
        <v>512.9</v>
      </c>
      <c r="P459" s="30">
        <f t="shared" si="738"/>
        <v>0</v>
      </c>
      <c r="Q459" s="30">
        <f t="shared" si="738"/>
        <v>512.9</v>
      </c>
      <c r="R459" s="30">
        <f t="shared" si="740"/>
        <v>513</v>
      </c>
      <c r="S459" s="30">
        <f t="shared" si="738"/>
        <v>0</v>
      </c>
      <c r="T459" s="30">
        <f t="shared" si="738"/>
        <v>513</v>
      </c>
      <c r="U459" s="30">
        <f t="shared" si="738"/>
        <v>0</v>
      </c>
      <c r="V459" s="30">
        <f t="shared" si="738"/>
        <v>513</v>
      </c>
      <c r="X459" s="183"/>
    </row>
    <row r="460" spans="1:24" ht="31.5" hidden="1" customHeight="1" outlineLevel="5" x14ac:dyDescent="0.2">
      <c r="A460" s="32" t="s">
        <v>481</v>
      </c>
      <c r="B460" s="32" t="s">
        <v>522</v>
      </c>
      <c r="C460" s="32" t="s">
        <v>183</v>
      </c>
      <c r="D460" s="32"/>
      <c r="E460" s="33" t="s">
        <v>651</v>
      </c>
      <c r="F460" s="30">
        <f t="shared" si="738"/>
        <v>520.1</v>
      </c>
      <c r="G460" s="30">
        <f t="shared" si="738"/>
        <v>-3.8</v>
      </c>
      <c r="H460" s="30">
        <f t="shared" si="738"/>
        <v>516.30000000000007</v>
      </c>
      <c r="I460" s="30">
        <f t="shared" si="738"/>
        <v>0</v>
      </c>
      <c r="J460" s="30">
        <f t="shared" si="738"/>
        <v>0</v>
      </c>
      <c r="K460" s="30">
        <f t="shared" si="738"/>
        <v>0</v>
      </c>
      <c r="L460" s="30">
        <f t="shared" si="738"/>
        <v>516.30000000000007</v>
      </c>
      <c r="M460" s="30">
        <f t="shared" si="739"/>
        <v>583.5</v>
      </c>
      <c r="N460" s="30">
        <f t="shared" si="738"/>
        <v>-70.599999999999994</v>
      </c>
      <c r="O460" s="30">
        <f t="shared" si="738"/>
        <v>512.9</v>
      </c>
      <c r="P460" s="30">
        <f t="shared" si="738"/>
        <v>0</v>
      </c>
      <c r="Q460" s="30">
        <f t="shared" si="738"/>
        <v>512.9</v>
      </c>
      <c r="R460" s="30">
        <f t="shared" si="740"/>
        <v>513</v>
      </c>
      <c r="S460" s="30">
        <f t="shared" si="738"/>
        <v>0</v>
      </c>
      <c r="T460" s="30">
        <f t="shared" si="738"/>
        <v>513</v>
      </c>
      <c r="U460" s="30">
        <f t="shared" si="738"/>
        <v>0</v>
      </c>
      <c r="V460" s="30">
        <f t="shared" si="738"/>
        <v>513</v>
      </c>
      <c r="X460" s="183"/>
    </row>
    <row r="461" spans="1:24" ht="15.75" hidden="1" outlineLevel="7" x14ac:dyDescent="0.2">
      <c r="A461" s="34" t="s">
        <v>481</v>
      </c>
      <c r="B461" s="34" t="s">
        <v>522</v>
      </c>
      <c r="C461" s="34" t="s">
        <v>183</v>
      </c>
      <c r="D461" s="34" t="s">
        <v>7</v>
      </c>
      <c r="E461" s="35" t="s">
        <v>8</v>
      </c>
      <c r="F461" s="31">
        <v>520.1</v>
      </c>
      <c r="G461" s="31">
        <v>-3.8</v>
      </c>
      <c r="H461" s="31">
        <f>SUM(F461:G461)</f>
        <v>516.30000000000007</v>
      </c>
      <c r="I461" s="31"/>
      <c r="J461" s="31"/>
      <c r="K461" s="31"/>
      <c r="L461" s="31">
        <f>SUM(H461:K461)</f>
        <v>516.30000000000007</v>
      </c>
      <c r="M461" s="31">
        <v>583.5</v>
      </c>
      <c r="N461" s="31">
        <v>-70.599999999999994</v>
      </c>
      <c r="O461" s="31">
        <f>SUM(M461:N461)</f>
        <v>512.9</v>
      </c>
      <c r="P461" s="31"/>
      <c r="Q461" s="31">
        <f>SUM(O461:P461)</f>
        <v>512.9</v>
      </c>
      <c r="R461" s="31">
        <v>513</v>
      </c>
      <c r="S461" s="31"/>
      <c r="T461" s="31">
        <f>SUM(R461:S461)</f>
        <v>513</v>
      </c>
      <c r="U461" s="31"/>
      <c r="V461" s="31">
        <f>SUM(T461:U461)</f>
        <v>513</v>
      </c>
      <c r="X461" s="183"/>
    </row>
    <row r="462" spans="1:24" ht="15.75" outlineLevel="7" x14ac:dyDescent="0.2">
      <c r="A462" s="32" t="s">
        <v>481</v>
      </c>
      <c r="B462" s="32" t="s">
        <v>524</v>
      </c>
      <c r="C462" s="34"/>
      <c r="D462" s="34"/>
      <c r="E462" s="69" t="s">
        <v>525</v>
      </c>
      <c r="F462" s="30">
        <f>F474+F463</f>
        <v>773665.81</v>
      </c>
      <c r="G462" s="30">
        <f t="shared" ref="G462:J462" si="741">G474+G463</f>
        <v>0</v>
      </c>
      <c r="H462" s="30">
        <f t="shared" si="741"/>
        <v>773665.81</v>
      </c>
      <c r="I462" s="30">
        <f t="shared" si="741"/>
        <v>0</v>
      </c>
      <c r="J462" s="30">
        <f t="shared" si="741"/>
        <v>510009.03388</v>
      </c>
      <c r="K462" s="30">
        <f t="shared" ref="K462:L462" si="742">K474+K463</f>
        <v>-4716.1116099999999</v>
      </c>
      <c r="L462" s="30">
        <f t="shared" si="742"/>
        <v>1278958.73227</v>
      </c>
      <c r="M462" s="30">
        <f t="shared" ref="M462:R462" si="743">M474+M463</f>
        <v>340</v>
      </c>
      <c r="N462" s="30">
        <f t="shared" ref="N462" si="744">N474+N463</f>
        <v>0</v>
      </c>
      <c r="O462" s="30">
        <f t="shared" ref="O462:Q462" si="745">O474+O463</f>
        <v>340</v>
      </c>
      <c r="P462" s="30">
        <f t="shared" si="745"/>
        <v>0</v>
      </c>
      <c r="Q462" s="30">
        <f t="shared" si="745"/>
        <v>340</v>
      </c>
      <c r="R462" s="30">
        <f t="shared" si="743"/>
        <v>340</v>
      </c>
      <c r="S462" s="30">
        <f t="shared" ref="S462" si="746">S474+S463</f>
        <v>0</v>
      </c>
      <c r="T462" s="30">
        <f t="shared" ref="T462:V462" si="747">T474+T463</f>
        <v>340</v>
      </c>
      <c r="U462" s="30">
        <f t="shared" si="747"/>
        <v>0</v>
      </c>
      <c r="V462" s="30">
        <f t="shared" si="747"/>
        <v>340</v>
      </c>
      <c r="X462" s="183"/>
    </row>
    <row r="463" spans="1:24" ht="15.75" hidden="1" outlineLevel="7" x14ac:dyDescent="0.2">
      <c r="A463" s="32" t="s">
        <v>481</v>
      </c>
      <c r="B463" s="32" t="s">
        <v>710</v>
      </c>
      <c r="C463" s="32"/>
      <c r="D463" s="32"/>
      <c r="E463" s="33" t="s">
        <v>711</v>
      </c>
      <c r="F463" s="30">
        <f>F464</f>
        <v>340</v>
      </c>
      <c r="G463" s="30">
        <f t="shared" ref="G463:L463" si="748">G464</f>
        <v>0</v>
      </c>
      <c r="H463" s="30">
        <f t="shared" si="748"/>
        <v>340</v>
      </c>
      <c r="I463" s="30">
        <f t="shared" si="748"/>
        <v>0</v>
      </c>
      <c r="J463" s="30">
        <f t="shared" si="748"/>
        <v>0</v>
      </c>
      <c r="K463" s="30">
        <f t="shared" si="748"/>
        <v>0</v>
      </c>
      <c r="L463" s="30">
        <f t="shared" si="748"/>
        <v>340</v>
      </c>
      <c r="M463" s="30">
        <f t="shared" ref="M463:R463" si="749">M464</f>
        <v>340</v>
      </c>
      <c r="N463" s="30">
        <f t="shared" ref="N463" si="750">N464</f>
        <v>0</v>
      </c>
      <c r="O463" s="30">
        <f t="shared" ref="O463:Q463" si="751">O464</f>
        <v>340</v>
      </c>
      <c r="P463" s="30">
        <f t="shared" si="751"/>
        <v>0</v>
      </c>
      <c r="Q463" s="30">
        <f t="shared" si="751"/>
        <v>340</v>
      </c>
      <c r="R463" s="30">
        <f t="shared" si="749"/>
        <v>340</v>
      </c>
      <c r="S463" s="30">
        <f t="shared" ref="S463" si="752">S464</f>
        <v>0</v>
      </c>
      <c r="T463" s="30">
        <f t="shared" ref="T463:V463" si="753">T464</f>
        <v>340</v>
      </c>
      <c r="U463" s="30">
        <f t="shared" si="753"/>
        <v>0</v>
      </c>
      <c r="V463" s="30">
        <f t="shared" si="753"/>
        <v>340</v>
      </c>
      <c r="X463" s="183"/>
    </row>
    <row r="464" spans="1:24" ht="31.5" hidden="1" outlineLevel="7" x14ac:dyDescent="0.2">
      <c r="A464" s="32" t="s">
        <v>481</v>
      </c>
      <c r="B464" s="32" t="s">
        <v>710</v>
      </c>
      <c r="C464" s="32" t="s">
        <v>49</v>
      </c>
      <c r="D464" s="32"/>
      <c r="E464" s="33" t="s">
        <v>50</v>
      </c>
      <c r="F464" s="30">
        <f t="shared" ref="F464:V464" si="754">F465</f>
        <v>340</v>
      </c>
      <c r="G464" s="30">
        <f t="shared" si="754"/>
        <v>0</v>
      </c>
      <c r="H464" s="30">
        <f t="shared" si="754"/>
        <v>340</v>
      </c>
      <c r="I464" s="30">
        <f t="shared" si="754"/>
        <v>0</v>
      </c>
      <c r="J464" s="30">
        <f t="shared" si="754"/>
        <v>0</v>
      </c>
      <c r="K464" s="30">
        <f t="shared" si="754"/>
        <v>0</v>
      </c>
      <c r="L464" s="30">
        <f t="shared" si="754"/>
        <v>340</v>
      </c>
      <c r="M464" s="30">
        <f t="shared" si="754"/>
        <v>340</v>
      </c>
      <c r="N464" s="30">
        <f t="shared" si="754"/>
        <v>0</v>
      </c>
      <c r="O464" s="30">
        <f t="shared" si="754"/>
        <v>340</v>
      </c>
      <c r="P464" s="30">
        <f t="shared" si="754"/>
        <v>0</v>
      </c>
      <c r="Q464" s="30">
        <f t="shared" si="754"/>
        <v>340</v>
      </c>
      <c r="R464" s="30">
        <f t="shared" si="754"/>
        <v>340</v>
      </c>
      <c r="S464" s="30">
        <f t="shared" si="754"/>
        <v>0</v>
      </c>
      <c r="T464" s="30">
        <f t="shared" si="754"/>
        <v>340</v>
      </c>
      <c r="U464" s="30">
        <f t="shared" si="754"/>
        <v>0</v>
      </c>
      <c r="V464" s="30">
        <f t="shared" si="754"/>
        <v>340</v>
      </c>
      <c r="X464" s="183"/>
    </row>
    <row r="465" spans="1:24" ht="15.75" hidden="1" outlineLevel="7" x14ac:dyDescent="0.2">
      <c r="A465" s="32" t="s">
        <v>481</v>
      </c>
      <c r="B465" s="32" t="s">
        <v>710</v>
      </c>
      <c r="C465" s="32" t="s">
        <v>138</v>
      </c>
      <c r="D465" s="32"/>
      <c r="E465" s="33" t="s">
        <v>139</v>
      </c>
      <c r="F465" s="30">
        <f t="shared" ref="F465:R465" si="755">F466+F471</f>
        <v>340</v>
      </c>
      <c r="G465" s="30">
        <f t="shared" ref="G465:J465" si="756">G466+G471</f>
        <v>0</v>
      </c>
      <c r="H465" s="30">
        <f t="shared" si="756"/>
        <v>340</v>
      </c>
      <c r="I465" s="30">
        <f t="shared" si="756"/>
        <v>0</v>
      </c>
      <c r="J465" s="30">
        <f t="shared" si="756"/>
        <v>0</v>
      </c>
      <c r="K465" s="30">
        <f t="shared" ref="K465:L465" si="757">K466+K471</f>
        <v>0</v>
      </c>
      <c r="L465" s="30">
        <f t="shared" si="757"/>
        <v>340</v>
      </c>
      <c r="M465" s="30">
        <f t="shared" si="755"/>
        <v>340</v>
      </c>
      <c r="N465" s="30">
        <f t="shared" si="755"/>
        <v>0</v>
      </c>
      <c r="O465" s="30">
        <f t="shared" si="755"/>
        <v>340</v>
      </c>
      <c r="P465" s="30">
        <f t="shared" si="755"/>
        <v>0</v>
      </c>
      <c r="Q465" s="30">
        <f t="shared" si="755"/>
        <v>340</v>
      </c>
      <c r="R465" s="30">
        <f t="shared" si="755"/>
        <v>340</v>
      </c>
      <c r="S465" s="30">
        <f t="shared" ref="S465:V465" si="758">S466+S471</f>
        <v>0</v>
      </c>
      <c r="T465" s="30">
        <f t="shared" si="758"/>
        <v>340</v>
      </c>
      <c r="U465" s="30">
        <f t="shared" si="758"/>
        <v>0</v>
      </c>
      <c r="V465" s="30">
        <f t="shared" si="758"/>
        <v>340</v>
      </c>
      <c r="X465" s="183"/>
    </row>
    <row r="466" spans="1:24" ht="15.75" hidden="1" outlineLevel="7" x14ac:dyDescent="0.2">
      <c r="A466" s="32" t="s">
        <v>481</v>
      </c>
      <c r="B466" s="32" t="s">
        <v>710</v>
      </c>
      <c r="C466" s="32" t="s">
        <v>140</v>
      </c>
      <c r="D466" s="32"/>
      <c r="E466" s="33" t="s">
        <v>141</v>
      </c>
      <c r="F466" s="30">
        <f>F467+F469</f>
        <v>320</v>
      </c>
      <c r="G466" s="30">
        <f t="shared" ref="G466:J466" si="759">G467+G469</f>
        <v>0</v>
      </c>
      <c r="H466" s="30">
        <f t="shared" si="759"/>
        <v>320</v>
      </c>
      <c r="I466" s="30">
        <f t="shared" si="759"/>
        <v>0</v>
      </c>
      <c r="J466" s="30">
        <f t="shared" si="759"/>
        <v>0</v>
      </c>
      <c r="K466" s="30">
        <f t="shared" ref="K466:L466" si="760">K467+K469</f>
        <v>0</v>
      </c>
      <c r="L466" s="30">
        <f t="shared" si="760"/>
        <v>320</v>
      </c>
      <c r="M466" s="30">
        <f t="shared" ref="M466:R466" si="761">M467+M469</f>
        <v>320</v>
      </c>
      <c r="N466" s="30">
        <f t="shared" ref="N466" si="762">N467+N469</f>
        <v>0</v>
      </c>
      <c r="O466" s="30">
        <f t="shared" ref="O466:Q466" si="763">O467+O469</f>
        <v>320</v>
      </c>
      <c r="P466" s="30">
        <f t="shared" si="763"/>
        <v>0</v>
      </c>
      <c r="Q466" s="30">
        <f t="shared" si="763"/>
        <v>320</v>
      </c>
      <c r="R466" s="30">
        <f t="shared" si="761"/>
        <v>320</v>
      </c>
      <c r="S466" s="30">
        <f t="shared" ref="S466" si="764">S467+S469</f>
        <v>0</v>
      </c>
      <c r="T466" s="30">
        <f t="shared" ref="T466:V466" si="765">T467+T469</f>
        <v>320</v>
      </c>
      <c r="U466" s="30">
        <f t="shared" si="765"/>
        <v>0</v>
      </c>
      <c r="V466" s="30">
        <f t="shared" si="765"/>
        <v>320</v>
      </c>
      <c r="X466" s="183"/>
    </row>
    <row r="467" spans="1:24" ht="15.75" hidden="1" outlineLevel="7" x14ac:dyDescent="0.2">
      <c r="A467" s="32" t="s">
        <v>481</v>
      </c>
      <c r="B467" s="32" t="s">
        <v>710</v>
      </c>
      <c r="C467" s="32" t="s">
        <v>215</v>
      </c>
      <c r="D467" s="32"/>
      <c r="E467" s="33" t="s">
        <v>216</v>
      </c>
      <c r="F467" s="30">
        <f t="shared" ref="F467:V467" si="766">F468</f>
        <v>150</v>
      </c>
      <c r="G467" s="30">
        <f t="shared" si="766"/>
        <v>0</v>
      </c>
      <c r="H467" s="30">
        <f t="shared" si="766"/>
        <v>150</v>
      </c>
      <c r="I467" s="30">
        <f t="shared" si="766"/>
        <v>0</v>
      </c>
      <c r="J467" s="30">
        <f t="shared" si="766"/>
        <v>0</v>
      </c>
      <c r="K467" s="30">
        <f t="shared" si="766"/>
        <v>0</v>
      </c>
      <c r="L467" s="30">
        <f t="shared" si="766"/>
        <v>150</v>
      </c>
      <c r="M467" s="30">
        <f t="shared" si="766"/>
        <v>150</v>
      </c>
      <c r="N467" s="30">
        <f t="shared" si="766"/>
        <v>0</v>
      </c>
      <c r="O467" s="30">
        <f t="shared" si="766"/>
        <v>150</v>
      </c>
      <c r="P467" s="30">
        <f t="shared" si="766"/>
        <v>0</v>
      </c>
      <c r="Q467" s="30">
        <f t="shared" si="766"/>
        <v>150</v>
      </c>
      <c r="R467" s="30">
        <f t="shared" si="766"/>
        <v>150</v>
      </c>
      <c r="S467" s="30">
        <f t="shared" si="766"/>
        <v>0</v>
      </c>
      <c r="T467" s="30">
        <f t="shared" si="766"/>
        <v>150</v>
      </c>
      <c r="U467" s="30">
        <f t="shared" si="766"/>
        <v>0</v>
      </c>
      <c r="V467" s="30">
        <f t="shared" si="766"/>
        <v>150</v>
      </c>
      <c r="X467" s="183"/>
    </row>
    <row r="468" spans="1:24" ht="15.75" hidden="1" outlineLevel="7" x14ac:dyDescent="0.2">
      <c r="A468" s="34" t="s">
        <v>481</v>
      </c>
      <c r="B468" s="34" t="s">
        <v>710</v>
      </c>
      <c r="C468" s="34" t="s">
        <v>215</v>
      </c>
      <c r="D468" s="34" t="s">
        <v>7</v>
      </c>
      <c r="E468" s="35" t="s">
        <v>8</v>
      </c>
      <c r="F468" s="31">
        <v>150</v>
      </c>
      <c r="G468" s="31"/>
      <c r="H468" s="31">
        <f>SUM(F468:G468)</f>
        <v>150</v>
      </c>
      <c r="I468" s="31"/>
      <c r="J468" s="31"/>
      <c r="K468" s="31"/>
      <c r="L468" s="31">
        <f>SUM(H468:K468)</f>
        <v>150</v>
      </c>
      <c r="M468" s="31">
        <v>150</v>
      </c>
      <c r="N468" s="31"/>
      <c r="O468" s="31">
        <f>SUM(M468:N468)</f>
        <v>150</v>
      </c>
      <c r="P468" s="31"/>
      <c r="Q468" s="31">
        <f>SUM(O468:P468)</f>
        <v>150</v>
      </c>
      <c r="R468" s="31">
        <v>150</v>
      </c>
      <c r="S468" s="31"/>
      <c r="T468" s="31">
        <f>SUM(R468:S468)</f>
        <v>150</v>
      </c>
      <c r="U468" s="31"/>
      <c r="V468" s="31">
        <f>SUM(T468:U468)</f>
        <v>150</v>
      </c>
      <c r="X468" s="183"/>
    </row>
    <row r="469" spans="1:24" ht="15.75" hidden="1" outlineLevel="7" x14ac:dyDescent="0.2">
      <c r="A469" s="32" t="s">
        <v>481</v>
      </c>
      <c r="B469" s="32" t="s">
        <v>710</v>
      </c>
      <c r="C469" s="32" t="s">
        <v>217</v>
      </c>
      <c r="D469" s="32"/>
      <c r="E469" s="33" t="s">
        <v>218</v>
      </c>
      <c r="F469" s="30">
        <f t="shared" ref="F469:V469" si="767">F470</f>
        <v>170</v>
      </c>
      <c r="G469" s="30">
        <f t="shared" si="767"/>
        <v>0</v>
      </c>
      <c r="H469" s="30">
        <f t="shared" si="767"/>
        <v>170</v>
      </c>
      <c r="I469" s="30">
        <f t="shared" si="767"/>
        <v>0</v>
      </c>
      <c r="J469" s="30">
        <f t="shared" si="767"/>
        <v>0</v>
      </c>
      <c r="K469" s="30">
        <f t="shared" si="767"/>
        <v>0</v>
      </c>
      <c r="L469" s="30">
        <f t="shared" si="767"/>
        <v>170</v>
      </c>
      <c r="M469" s="30">
        <f t="shared" si="767"/>
        <v>170</v>
      </c>
      <c r="N469" s="30">
        <f t="shared" si="767"/>
        <v>0</v>
      </c>
      <c r="O469" s="30">
        <f t="shared" si="767"/>
        <v>170</v>
      </c>
      <c r="P469" s="30">
        <f t="shared" si="767"/>
        <v>0</v>
      </c>
      <c r="Q469" s="30">
        <f t="shared" si="767"/>
        <v>170</v>
      </c>
      <c r="R469" s="30">
        <f t="shared" si="767"/>
        <v>170</v>
      </c>
      <c r="S469" s="30">
        <f t="shared" si="767"/>
        <v>0</v>
      </c>
      <c r="T469" s="30">
        <f t="shared" si="767"/>
        <v>170</v>
      </c>
      <c r="U469" s="30">
        <f t="shared" si="767"/>
        <v>0</v>
      </c>
      <c r="V469" s="30">
        <f t="shared" si="767"/>
        <v>170</v>
      </c>
      <c r="X469" s="183"/>
    </row>
    <row r="470" spans="1:24" ht="15.75" hidden="1" outlineLevel="7" x14ac:dyDescent="0.2">
      <c r="A470" s="34" t="s">
        <v>481</v>
      </c>
      <c r="B470" s="34" t="s">
        <v>710</v>
      </c>
      <c r="C470" s="34" t="s">
        <v>217</v>
      </c>
      <c r="D470" s="34" t="s">
        <v>7</v>
      </c>
      <c r="E470" s="35" t="s">
        <v>8</v>
      </c>
      <c r="F470" s="31">
        <v>170</v>
      </c>
      <c r="G470" s="31"/>
      <c r="H470" s="31">
        <f>SUM(F470:G470)</f>
        <v>170</v>
      </c>
      <c r="I470" s="31"/>
      <c r="J470" s="31"/>
      <c r="K470" s="31"/>
      <c r="L470" s="31">
        <f>SUM(H470:K470)</f>
        <v>170</v>
      </c>
      <c r="M470" s="31">
        <v>170</v>
      </c>
      <c r="N470" s="31"/>
      <c r="O470" s="31">
        <f>SUM(M470:N470)</f>
        <v>170</v>
      </c>
      <c r="P470" s="31"/>
      <c r="Q470" s="31">
        <f>SUM(O470:P470)</f>
        <v>170</v>
      </c>
      <c r="R470" s="31">
        <v>170</v>
      </c>
      <c r="S470" s="31"/>
      <c r="T470" s="31">
        <f>SUM(R470:S470)</f>
        <v>170</v>
      </c>
      <c r="U470" s="31"/>
      <c r="V470" s="31">
        <f>SUM(T470:U470)</f>
        <v>170</v>
      </c>
      <c r="X470" s="183"/>
    </row>
    <row r="471" spans="1:24" ht="31.5" hidden="1" outlineLevel="7" x14ac:dyDescent="0.2">
      <c r="A471" s="32" t="s">
        <v>481</v>
      </c>
      <c r="B471" s="32" t="s">
        <v>710</v>
      </c>
      <c r="C471" s="32" t="s">
        <v>219</v>
      </c>
      <c r="D471" s="32"/>
      <c r="E471" s="33" t="s">
        <v>220</v>
      </c>
      <c r="F471" s="30">
        <f t="shared" ref="F471:V472" si="768">F472</f>
        <v>20</v>
      </c>
      <c r="G471" s="30">
        <f t="shared" si="768"/>
        <v>0</v>
      </c>
      <c r="H471" s="30">
        <f t="shared" si="768"/>
        <v>20</v>
      </c>
      <c r="I471" s="30">
        <f t="shared" si="768"/>
        <v>0</v>
      </c>
      <c r="J471" s="30">
        <f t="shared" si="768"/>
        <v>0</v>
      </c>
      <c r="K471" s="30">
        <f t="shared" si="768"/>
        <v>0</v>
      </c>
      <c r="L471" s="30">
        <f t="shared" si="768"/>
        <v>20</v>
      </c>
      <c r="M471" s="30">
        <f t="shared" si="768"/>
        <v>20</v>
      </c>
      <c r="N471" s="30">
        <f t="shared" si="768"/>
        <v>0</v>
      </c>
      <c r="O471" s="30">
        <f t="shared" si="768"/>
        <v>20</v>
      </c>
      <c r="P471" s="30">
        <f t="shared" si="768"/>
        <v>0</v>
      </c>
      <c r="Q471" s="30">
        <f t="shared" si="768"/>
        <v>20</v>
      </c>
      <c r="R471" s="30">
        <f t="shared" si="768"/>
        <v>20</v>
      </c>
      <c r="S471" s="30">
        <f t="shared" si="768"/>
        <v>0</v>
      </c>
      <c r="T471" s="30">
        <f t="shared" si="768"/>
        <v>20</v>
      </c>
      <c r="U471" s="30">
        <f t="shared" si="768"/>
        <v>0</v>
      </c>
      <c r="V471" s="30">
        <f t="shared" si="768"/>
        <v>20</v>
      </c>
      <c r="X471" s="183"/>
    </row>
    <row r="472" spans="1:24" ht="15.75" hidden="1" outlineLevel="7" x14ac:dyDescent="0.2">
      <c r="A472" s="32" t="s">
        <v>481</v>
      </c>
      <c r="B472" s="32" t="s">
        <v>710</v>
      </c>
      <c r="C472" s="32" t="s">
        <v>221</v>
      </c>
      <c r="D472" s="32"/>
      <c r="E472" s="33" t="s">
        <v>222</v>
      </c>
      <c r="F472" s="30">
        <f t="shared" si="768"/>
        <v>20</v>
      </c>
      <c r="G472" s="30">
        <f t="shared" si="768"/>
        <v>0</v>
      </c>
      <c r="H472" s="30">
        <f t="shared" si="768"/>
        <v>20</v>
      </c>
      <c r="I472" s="30">
        <f t="shared" si="768"/>
        <v>0</v>
      </c>
      <c r="J472" s="30">
        <f t="shared" si="768"/>
        <v>0</v>
      </c>
      <c r="K472" s="30">
        <f t="shared" si="768"/>
        <v>0</v>
      </c>
      <c r="L472" s="30">
        <f t="shared" si="768"/>
        <v>20</v>
      </c>
      <c r="M472" s="30">
        <f t="shared" si="768"/>
        <v>20</v>
      </c>
      <c r="N472" s="30">
        <f t="shared" si="768"/>
        <v>0</v>
      </c>
      <c r="O472" s="30">
        <f t="shared" si="768"/>
        <v>20</v>
      </c>
      <c r="P472" s="30">
        <f t="shared" si="768"/>
        <v>0</v>
      </c>
      <c r="Q472" s="30">
        <f t="shared" si="768"/>
        <v>20</v>
      </c>
      <c r="R472" s="30">
        <f t="shared" si="768"/>
        <v>20</v>
      </c>
      <c r="S472" s="30">
        <f t="shared" si="768"/>
        <v>0</v>
      </c>
      <c r="T472" s="30">
        <f t="shared" si="768"/>
        <v>20</v>
      </c>
      <c r="U472" s="30">
        <f t="shared" si="768"/>
        <v>0</v>
      </c>
      <c r="V472" s="30">
        <f t="shared" si="768"/>
        <v>20</v>
      </c>
      <c r="X472" s="183"/>
    </row>
    <row r="473" spans="1:24" ht="15.75" hidden="1" outlineLevel="7" x14ac:dyDescent="0.2">
      <c r="A473" s="34" t="s">
        <v>481</v>
      </c>
      <c r="B473" s="34" t="s">
        <v>710</v>
      </c>
      <c r="C473" s="34" t="s">
        <v>221</v>
      </c>
      <c r="D473" s="34" t="s">
        <v>7</v>
      </c>
      <c r="E473" s="35" t="s">
        <v>8</v>
      </c>
      <c r="F473" s="31">
        <v>20</v>
      </c>
      <c r="G473" s="31"/>
      <c r="H473" s="31">
        <f>SUM(F473:G473)</f>
        <v>20</v>
      </c>
      <c r="I473" s="31"/>
      <c r="J473" s="31"/>
      <c r="K473" s="31"/>
      <c r="L473" s="31">
        <f>SUM(H473:K473)</f>
        <v>20</v>
      </c>
      <c r="M473" s="31">
        <v>20</v>
      </c>
      <c r="N473" s="31"/>
      <c r="O473" s="31">
        <f>SUM(M473:N473)</f>
        <v>20</v>
      </c>
      <c r="P473" s="31"/>
      <c r="Q473" s="31">
        <f>SUM(O473:P473)</f>
        <v>20</v>
      </c>
      <c r="R473" s="31">
        <v>20</v>
      </c>
      <c r="S473" s="31"/>
      <c r="T473" s="31">
        <f>SUM(R473:S473)</f>
        <v>20</v>
      </c>
      <c r="U473" s="31"/>
      <c r="V473" s="31">
        <f>SUM(T473:U473)</f>
        <v>20</v>
      </c>
      <c r="X473" s="183"/>
    </row>
    <row r="474" spans="1:24" ht="15.75" outlineLevel="7" x14ac:dyDescent="0.2">
      <c r="A474" s="32" t="s">
        <v>481</v>
      </c>
      <c r="B474" s="32" t="s">
        <v>622</v>
      </c>
      <c r="C474" s="32"/>
      <c r="D474" s="32"/>
      <c r="E474" s="33" t="s">
        <v>623</v>
      </c>
      <c r="F474" s="30">
        <f>F475</f>
        <v>773325.81</v>
      </c>
      <c r="G474" s="30">
        <f t="shared" ref="G474:L475" si="769">G475</f>
        <v>0</v>
      </c>
      <c r="H474" s="30">
        <f t="shared" si="769"/>
        <v>773325.81</v>
      </c>
      <c r="I474" s="30">
        <f t="shared" si="769"/>
        <v>0</v>
      </c>
      <c r="J474" s="30">
        <f t="shared" si="769"/>
        <v>510009.03388</v>
      </c>
      <c r="K474" s="30">
        <f t="shared" si="769"/>
        <v>-4716.1116099999999</v>
      </c>
      <c r="L474" s="30">
        <f t="shared" si="769"/>
        <v>1278618.73227</v>
      </c>
      <c r="M474" s="30"/>
      <c r="N474" s="30">
        <f t="shared" ref="N474:N475" si="770">N475</f>
        <v>0</v>
      </c>
      <c r="O474" s="30">
        <f t="shared" ref="O474:Q475" si="771">O475</f>
        <v>0</v>
      </c>
      <c r="P474" s="30">
        <f t="shared" si="771"/>
        <v>0</v>
      </c>
      <c r="Q474" s="30">
        <f t="shared" si="771"/>
        <v>0</v>
      </c>
      <c r="R474" s="30"/>
      <c r="S474" s="30">
        <f t="shared" ref="S474:S475" si="772">S475</f>
        <v>0</v>
      </c>
      <c r="T474" s="30">
        <f t="shared" ref="T474:V475" si="773">T475</f>
        <v>0</v>
      </c>
      <c r="U474" s="30">
        <f t="shared" si="773"/>
        <v>0</v>
      </c>
      <c r="V474" s="30">
        <f t="shared" si="773"/>
        <v>0</v>
      </c>
      <c r="X474" s="183"/>
    </row>
    <row r="475" spans="1:24" ht="31.5" outlineLevel="7" x14ac:dyDescent="0.2">
      <c r="A475" s="32" t="s">
        <v>481</v>
      </c>
      <c r="B475" s="32" t="s">
        <v>622</v>
      </c>
      <c r="C475" s="32" t="s">
        <v>131</v>
      </c>
      <c r="D475" s="32"/>
      <c r="E475" s="33" t="s">
        <v>132</v>
      </c>
      <c r="F475" s="30">
        <f>F476</f>
        <v>773325.81</v>
      </c>
      <c r="G475" s="30">
        <f t="shared" si="769"/>
        <v>0</v>
      </c>
      <c r="H475" s="30">
        <f t="shared" si="769"/>
        <v>773325.81</v>
      </c>
      <c r="I475" s="30">
        <f t="shared" si="769"/>
        <v>0</v>
      </c>
      <c r="J475" s="30">
        <f t="shared" si="769"/>
        <v>510009.03388</v>
      </c>
      <c r="K475" s="30">
        <f t="shared" si="769"/>
        <v>-4716.1116099999999</v>
      </c>
      <c r="L475" s="30">
        <f t="shared" si="769"/>
        <v>1278618.73227</v>
      </c>
      <c r="M475" s="30"/>
      <c r="N475" s="30">
        <f t="shared" si="770"/>
        <v>0</v>
      </c>
      <c r="O475" s="30">
        <f t="shared" si="771"/>
        <v>0</v>
      </c>
      <c r="P475" s="30">
        <f t="shared" si="771"/>
        <v>0</v>
      </c>
      <c r="Q475" s="30">
        <f t="shared" si="771"/>
        <v>0</v>
      </c>
      <c r="R475" s="30"/>
      <c r="S475" s="30">
        <f t="shared" si="772"/>
        <v>0</v>
      </c>
      <c r="T475" s="30">
        <f t="shared" si="773"/>
        <v>0</v>
      </c>
      <c r="U475" s="30">
        <f t="shared" si="773"/>
        <v>0</v>
      </c>
      <c r="V475" s="30">
        <f t="shared" si="773"/>
        <v>0</v>
      </c>
      <c r="X475" s="183"/>
    </row>
    <row r="476" spans="1:24" ht="15.75" outlineLevel="7" x14ac:dyDescent="0.2">
      <c r="A476" s="32" t="s">
        <v>481</v>
      </c>
      <c r="B476" s="32" t="s">
        <v>622</v>
      </c>
      <c r="C476" s="32" t="s">
        <v>133</v>
      </c>
      <c r="D476" s="32"/>
      <c r="E476" s="33" t="s">
        <v>505</v>
      </c>
      <c r="F476" s="30">
        <f>F479</f>
        <v>773325.81</v>
      </c>
      <c r="G476" s="30">
        <f>G479</f>
        <v>0</v>
      </c>
      <c r="H476" s="30">
        <f>H479</f>
        <v>773325.81</v>
      </c>
      <c r="I476" s="30">
        <f>I479+I477</f>
        <v>0</v>
      </c>
      <c r="J476" s="30">
        <f t="shared" ref="J476:V476" si="774">J479+J477</f>
        <v>510009.03388</v>
      </c>
      <c r="K476" s="30">
        <f t="shared" si="774"/>
        <v>-4716.1116099999999</v>
      </c>
      <c r="L476" s="30">
        <f t="shared" si="774"/>
        <v>1278618.73227</v>
      </c>
      <c r="M476" s="30">
        <f t="shared" si="774"/>
        <v>0</v>
      </c>
      <c r="N476" s="30">
        <f t="shared" si="774"/>
        <v>0</v>
      </c>
      <c r="O476" s="30">
        <f t="shared" si="774"/>
        <v>0</v>
      </c>
      <c r="P476" s="30">
        <f t="shared" si="774"/>
        <v>0</v>
      </c>
      <c r="Q476" s="30">
        <f t="shared" si="774"/>
        <v>0</v>
      </c>
      <c r="R476" s="30">
        <f t="shared" si="774"/>
        <v>0</v>
      </c>
      <c r="S476" s="30">
        <f t="shared" si="774"/>
        <v>0</v>
      </c>
      <c r="T476" s="30">
        <f t="shared" si="774"/>
        <v>0</v>
      </c>
      <c r="U476" s="30">
        <f t="shared" si="774"/>
        <v>0</v>
      </c>
      <c r="V476" s="30">
        <f t="shared" si="774"/>
        <v>0</v>
      </c>
      <c r="X476" s="183"/>
    </row>
    <row r="477" spans="1:24" ht="31.5" outlineLevel="7" x14ac:dyDescent="0.25">
      <c r="A477" s="32" t="s">
        <v>481</v>
      </c>
      <c r="B477" s="112" t="s">
        <v>622</v>
      </c>
      <c r="C477" s="112" t="s">
        <v>197</v>
      </c>
      <c r="D477" s="112"/>
      <c r="E477" s="115" t="s">
        <v>880</v>
      </c>
      <c r="F477" s="30"/>
      <c r="G477" s="30"/>
      <c r="H477" s="30"/>
      <c r="I477" s="30">
        <f t="shared" ref="I477:L477" si="775">I478</f>
        <v>0</v>
      </c>
      <c r="J477" s="30">
        <f t="shared" si="775"/>
        <v>510009.03388</v>
      </c>
      <c r="K477" s="30">
        <f t="shared" si="775"/>
        <v>1237.8307199999999</v>
      </c>
      <c r="L477" s="30">
        <f t="shared" si="775"/>
        <v>511246.86460000003</v>
      </c>
      <c r="M477" s="30"/>
      <c r="N477" s="30"/>
      <c r="O477" s="30"/>
      <c r="P477" s="30"/>
      <c r="Q477" s="30"/>
      <c r="R477" s="30"/>
      <c r="S477" s="30"/>
      <c r="T477" s="30"/>
      <c r="U477" s="30"/>
      <c r="V477" s="30"/>
      <c r="X477" s="183"/>
    </row>
    <row r="478" spans="1:24" ht="31.5" outlineLevel="7" x14ac:dyDescent="0.25">
      <c r="A478" s="34" t="s">
        <v>481</v>
      </c>
      <c r="B478" s="114" t="s">
        <v>622</v>
      </c>
      <c r="C478" s="114" t="s">
        <v>197</v>
      </c>
      <c r="D478" s="114" t="s">
        <v>65</v>
      </c>
      <c r="E478" s="116" t="s">
        <v>66</v>
      </c>
      <c r="F478" s="30"/>
      <c r="G478" s="30"/>
      <c r="H478" s="30"/>
      <c r="I478" s="31"/>
      <c r="J478" s="31">
        <v>510009.03388</v>
      </c>
      <c r="K478" s="31">
        <v>1237.8307199999999</v>
      </c>
      <c r="L478" s="31">
        <f>SUM(H478:K478)</f>
        <v>511246.86460000003</v>
      </c>
      <c r="M478" s="30"/>
      <c r="N478" s="30"/>
      <c r="O478" s="30"/>
      <c r="P478" s="30"/>
      <c r="Q478" s="30"/>
      <c r="R478" s="30"/>
      <c r="S478" s="30"/>
      <c r="T478" s="30"/>
      <c r="U478" s="30"/>
      <c r="V478" s="30"/>
      <c r="X478" s="183"/>
    </row>
    <row r="479" spans="1:24" ht="15.75" outlineLevel="7" x14ac:dyDescent="0.2">
      <c r="A479" s="32" t="s">
        <v>481</v>
      </c>
      <c r="B479" s="32" t="s">
        <v>622</v>
      </c>
      <c r="C479" s="32" t="s">
        <v>614</v>
      </c>
      <c r="D479" s="34"/>
      <c r="E479" s="33" t="s">
        <v>621</v>
      </c>
      <c r="F479" s="30">
        <f>F480+F482+F484</f>
        <v>773325.81</v>
      </c>
      <c r="G479" s="30">
        <f>G480+G482+G484</f>
        <v>0</v>
      </c>
      <c r="H479" s="30">
        <f t="shared" ref="H479:L479" si="776">H480+H482+H484</f>
        <v>773325.81</v>
      </c>
      <c r="I479" s="30">
        <f t="shared" si="776"/>
        <v>0</v>
      </c>
      <c r="J479" s="30">
        <f t="shared" si="776"/>
        <v>0</v>
      </c>
      <c r="K479" s="30">
        <f>K480+K482+K484</f>
        <v>-5953.9423299999999</v>
      </c>
      <c r="L479" s="30">
        <f t="shared" si="776"/>
        <v>767371.86767000007</v>
      </c>
      <c r="M479" s="30"/>
      <c r="N479" s="30">
        <f>N480+N482+N484</f>
        <v>0</v>
      </c>
      <c r="O479" s="30">
        <f t="shared" ref="O479" si="777">O480+O482+O484</f>
        <v>0</v>
      </c>
      <c r="P479" s="30">
        <f>P480+P482+P484</f>
        <v>0</v>
      </c>
      <c r="Q479" s="30">
        <f t="shared" ref="Q479" si="778">Q480+Q482+Q484</f>
        <v>0</v>
      </c>
      <c r="R479" s="30"/>
      <c r="S479" s="30">
        <f>S480+S482+S484</f>
        <v>0</v>
      </c>
      <c r="T479" s="30">
        <f t="shared" ref="T479" si="779">T480+T482+T484</f>
        <v>0</v>
      </c>
      <c r="U479" s="30">
        <f>U480+U482+U484</f>
        <v>0</v>
      </c>
      <c r="V479" s="30">
        <f t="shared" ref="V479" si="780">V480+V482+V484</f>
        <v>0</v>
      </c>
      <c r="X479" s="183"/>
    </row>
    <row r="480" spans="1:24" ht="31.5" outlineLevel="7" x14ac:dyDescent="0.2">
      <c r="A480" s="32" t="s">
        <v>481</v>
      </c>
      <c r="B480" s="32" t="s">
        <v>622</v>
      </c>
      <c r="C480" s="32" t="s">
        <v>615</v>
      </c>
      <c r="D480" s="34"/>
      <c r="E480" s="33" t="s">
        <v>624</v>
      </c>
      <c r="F480" s="30">
        <f>F481</f>
        <v>9666.61</v>
      </c>
      <c r="G480" s="30">
        <f t="shared" ref="G480:L480" si="781">G481</f>
        <v>0</v>
      </c>
      <c r="H480" s="30">
        <f t="shared" si="781"/>
        <v>9666.61</v>
      </c>
      <c r="I480" s="30">
        <f t="shared" si="781"/>
        <v>0</v>
      </c>
      <c r="J480" s="30">
        <f t="shared" si="781"/>
        <v>0</v>
      </c>
      <c r="K480" s="30">
        <f t="shared" si="781"/>
        <v>-5953.9423299999999</v>
      </c>
      <c r="L480" s="30">
        <f t="shared" si="781"/>
        <v>3712.6676700000007</v>
      </c>
      <c r="M480" s="30"/>
      <c r="N480" s="30">
        <f t="shared" ref="N480" si="782">N481</f>
        <v>0</v>
      </c>
      <c r="O480" s="30">
        <f t="shared" ref="O480:Q480" si="783">O481</f>
        <v>0</v>
      </c>
      <c r="P480" s="30">
        <f t="shared" si="783"/>
        <v>0</v>
      </c>
      <c r="Q480" s="30">
        <f t="shared" si="783"/>
        <v>0</v>
      </c>
      <c r="R480" s="30"/>
      <c r="S480" s="30">
        <f t="shared" ref="S480" si="784">S481</f>
        <v>0</v>
      </c>
      <c r="T480" s="30">
        <f t="shared" ref="T480:V480" si="785">T481</f>
        <v>0</v>
      </c>
      <c r="U480" s="30">
        <f t="shared" si="785"/>
        <v>0</v>
      </c>
      <c r="V480" s="30">
        <f t="shared" si="785"/>
        <v>0</v>
      </c>
      <c r="X480" s="183"/>
    </row>
    <row r="481" spans="1:24" ht="31.5" outlineLevel="7" x14ac:dyDescent="0.2">
      <c r="A481" s="34" t="s">
        <v>481</v>
      </c>
      <c r="B481" s="34" t="s">
        <v>622</v>
      </c>
      <c r="C481" s="34" t="s">
        <v>615</v>
      </c>
      <c r="D481" s="34" t="s">
        <v>65</v>
      </c>
      <c r="E481" s="35" t="s">
        <v>66</v>
      </c>
      <c r="F481" s="31">
        <v>9666.61</v>
      </c>
      <c r="G481" s="31"/>
      <c r="H481" s="31">
        <f>SUM(F481:G481)</f>
        <v>9666.61</v>
      </c>
      <c r="I481" s="31"/>
      <c r="J481" s="31"/>
      <c r="K481" s="31">
        <v>-5953.9423299999999</v>
      </c>
      <c r="L481" s="31">
        <f>SUM(H481:K481)</f>
        <v>3712.6676700000007</v>
      </c>
      <c r="M481" s="31"/>
      <c r="N481" s="31"/>
      <c r="O481" s="31">
        <f>SUM(M481:N481)</f>
        <v>0</v>
      </c>
      <c r="P481" s="31"/>
      <c r="Q481" s="31">
        <f>SUM(O481:P481)</f>
        <v>0</v>
      </c>
      <c r="R481" s="31"/>
      <c r="S481" s="31"/>
      <c r="T481" s="31">
        <f>SUM(R481:S481)</f>
        <v>0</v>
      </c>
      <c r="U481" s="31"/>
      <c r="V481" s="31">
        <f>SUM(T481:U481)</f>
        <v>0</v>
      </c>
      <c r="X481" s="183"/>
    </row>
    <row r="482" spans="1:24" ht="31.5" hidden="1" outlineLevel="7" x14ac:dyDescent="0.2">
      <c r="A482" s="32" t="s">
        <v>481</v>
      </c>
      <c r="B482" s="32" t="s">
        <v>622</v>
      </c>
      <c r="C482" s="32" t="s">
        <v>615</v>
      </c>
      <c r="D482" s="34"/>
      <c r="E482" s="33" t="s">
        <v>625</v>
      </c>
      <c r="F482" s="30">
        <f>F483</f>
        <v>190914.8</v>
      </c>
      <c r="G482" s="30">
        <f t="shared" ref="G482:L482" si="786">G483</f>
        <v>0</v>
      </c>
      <c r="H482" s="30">
        <f t="shared" si="786"/>
        <v>190914.8</v>
      </c>
      <c r="I482" s="30">
        <f t="shared" si="786"/>
        <v>0</v>
      </c>
      <c r="J482" s="30">
        <f t="shared" si="786"/>
        <v>0</v>
      </c>
      <c r="K482" s="30">
        <f t="shared" si="786"/>
        <v>0</v>
      </c>
      <c r="L482" s="30">
        <f t="shared" si="786"/>
        <v>190914.8</v>
      </c>
      <c r="M482" s="30"/>
      <c r="N482" s="30">
        <f t="shared" ref="N482" si="787">N483</f>
        <v>0</v>
      </c>
      <c r="O482" s="30">
        <f t="shared" ref="O482:Q482" si="788">O483</f>
        <v>0</v>
      </c>
      <c r="P482" s="30">
        <f t="shared" si="788"/>
        <v>0</v>
      </c>
      <c r="Q482" s="30">
        <f t="shared" si="788"/>
        <v>0</v>
      </c>
      <c r="R482" s="30"/>
      <c r="S482" s="30">
        <f t="shared" ref="S482" si="789">S483</f>
        <v>0</v>
      </c>
      <c r="T482" s="30">
        <f t="shared" ref="T482:V482" si="790">T483</f>
        <v>0</v>
      </c>
      <c r="U482" s="30">
        <f t="shared" si="790"/>
        <v>0</v>
      </c>
      <c r="V482" s="30">
        <f t="shared" si="790"/>
        <v>0</v>
      </c>
      <c r="X482" s="183"/>
    </row>
    <row r="483" spans="1:24" ht="31.5" hidden="1" outlineLevel="7" x14ac:dyDescent="0.2">
      <c r="A483" s="34" t="s">
        <v>481</v>
      </c>
      <c r="B483" s="34" t="s">
        <v>622</v>
      </c>
      <c r="C483" s="34" t="s">
        <v>615</v>
      </c>
      <c r="D483" s="34" t="s">
        <v>65</v>
      </c>
      <c r="E483" s="35" t="s">
        <v>66</v>
      </c>
      <c r="F483" s="31">
        <v>190914.8</v>
      </c>
      <c r="G483" s="31"/>
      <c r="H483" s="31">
        <f>SUM(F483:G483)</f>
        <v>190914.8</v>
      </c>
      <c r="I483" s="31"/>
      <c r="J483" s="31"/>
      <c r="K483" s="31"/>
      <c r="L483" s="31">
        <f>SUM(H483:K483)</f>
        <v>190914.8</v>
      </c>
      <c r="M483" s="31"/>
      <c r="N483" s="31"/>
      <c r="O483" s="31">
        <f>SUM(M483:N483)</f>
        <v>0</v>
      </c>
      <c r="P483" s="31"/>
      <c r="Q483" s="31">
        <f>SUM(O483:P483)</f>
        <v>0</v>
      </c>
      <c r="R483" s="31"/>
      <c r="S483" s="31"/>
      <c r="T483" s="31">
        <f>SUM(R483:S483)</f>
        <v>0</v>
      </c>
      <c r="U483" s="31"/>
      <c r="V483" s="31">
        <f>SUM(T483:U483)</f>
        <v>0</v>
      </c>
      <c r="X483" s="183"/>
    </row>
    <row r="484" spans="1:24" ht="31.5" hidden="1" outlineLevel="7" x14ac:dyDescent="0.2">
      <c r="A484" s="32" t="s">
        <v>481</v>
      </c>
      <c r="B484" s="32" t="s">
        <v>622</v>
      </c>
      <c r="C484" s="32" t="s">
        <v>615</v>
      </c>
      <c r="D484" s="34"/>
      <c r="E484" s="33" t="s">
        <v>626</v>
      </c>
      <c r="F484" s="30">
        <f>F485</f>
        <v>572744.4</v>
      </c>
      <c r="G484" s="30">
        <f t="shared" ref="G484:L484" si="791">G485</f>
        <v>0</v>
      </c>
      <c r="H484" s="30">
        <f t="shared" si="791"/>
        <v>572744.4</v>
      </c>
      <c r="I484" s="30">
        <f t="shared" si="791"/>
        <v>0</v>
      </c>
      <c r="J484" s="30">
        <f t="shared" si="791"/>
        <v>0</v>
      </c>
      <c r="K484" s="30">
        <f t="shared" si="791"/>
        <v>0</v>
      </c>
      <c r="L484" s="30">
        <f t="shared" si="791"/>
        <v>572744.4</v>
      </c>
      <c r="M484" s="30"/>
      <c r="N484" s="30">
        <f t="shared" ref="N484" si="792">N485</f>
        <v>0</v>
      </c>
      <c r="O484" s="30">
        <f t="shared" ref="O484:Q484" si="793">O485</f>
        <v>0</v>
      </c>
      <c r="P484" s="30">
        <f t="shared" si="793"/>
        <v>0</v>
      </c>
      <c r="Q484" s="30">
        <f t="shared" si="793"/>
        <v>0</v>
      </c>
      <c r="R484" s="30"/>
      <c r="S484" s="30">
        <f t="shared" ref="S484" si="794">S485</f>
        <v>0</v>
      </c>
      <c r="T484" s="30">
        <f t="shared" ref="T484:V484" si="795">T485</f>
        <v>0</v>
      </c>
      <c r="U484" s="30">
        <f t="shared" si="795"/>
        <v>0</v>
      </c>
      <c r="V484" s="30">
        <f t="shared" si="795"/>
        <v>0</v>
      </c>
      <c r="X484" s="183"/>
    </row>
    <row r="485" spans="1:24" ht="31.5" hidden="1" outlineLevel="7" x14ac:dyDescent="0.2">
      <c r="A485" s="34" t="s">
        <v>481</v>
      </c>
      <c r="B485" s="34" t="s">
        <v>622</v>
      </c>
      <c r="C485" s="34" t="s">
        <v>615</v>
      </c>
      <c r="D485" s="34" t="s">
        <v>65</v>
      </c>
      <c r="E485" s="35" t="s">
        <v>66</v>
      </c>
      <c r="F485" s="31">
        <v>572744.4</v>
      </c>
      <c r="G485" s="31"/>
      <c r="H485" s="31">
        <f>SUM(F485:G485)</f>
        <v>572744.4</v>
      </c>
      <c r="I485" s="31"/>
      <c r="J485" s="31"/>
      <c r="K485" s="31"/>
      <c r="L485" s="31">
        <f>SUM(H485:K485)</f>
        <v>572744.4</v>
      </c>
      <c r="M485" s="31"/>
      <c r="N485" s="31"/>
      <c r="O485" s="31">
        <f>SUM(M485:N485)</f>
        <v>0</v>
      </c>
      <c r="P485" s="31"/>
      <c r="Q485" s="31">
        <f>SUM(O485:P485)</f>
        <v>0</v>
      </c>
      <c r="R485" s="31"/>
      <c r="S485" s="31"/>
      <c r="T485" s="31">
        <f>SUM(R485:S485)</f>
        <v>0</v>
      </c>
      <c r="U485" s="31"/>
      <c r="V485" s="31">
        <f>SUM(T485:U485)</f>
        <v>0</v>
      </c>
      <c r="X485" s="183"/>
    </row>
    <row r="486" spans="1:24" ht="15.75" outlineLevel="7" x14ac:dyDescent="0.2">
      <c r="A486" s="32" t="s">
        <v>481</v>
      </c>
      <c r="B486" s="32" t="s">
        <v>473</v>
      </c>
      <c r="C486" s="34"/>
      <c r="D486" s="34"/>
      <c r="E486" s="69" t="s">
        <v>474</v>
      </c>
      <c r="F486" s="30">
        <f>F487+F512+F534+F546</f>
        <v>72811.978119999985</v>
      </c>
      <c r="G486" s="30">
        <f>G487+G512+G534+G546</f>
        <v>-1196.67812</v>
      </c>
      <c r="H486" s="30">
        <f>H487+H512+H534+H546+H506</f>
        <v>71615.299999999988</v>
      </c>
      <c r="I486" s="30">
        <f t="shared" ref="I486:V486" si="796">I487+I512+I534+I546+I506</f>
        <v>34227.716180000003</v>
      </c>
      <c r="J486" s="30">
        <f t="shared" si="796"/>
        <v>13084.21753</v>
      </c>
      <c r="K486" s="30">
        <f>K487+K512+K534+K546+K506</f>
        <v>-11343.742960000001</v>
      </c>
      <c r="L486" s="30">
        <f t="shared" si="796"/>
        <v>107583.49075</v>
      </c>
      <c r="M486" s="30">
        <f t="shared" si="796"/>
        <v>24447.267820000001</v>
      </c>
      <c r="N486" s="30">
        <f t="shared" si="796"/>
        <v>-119.66782000000001</v>
      </c>
      <c r="O486" s="30">
        <f t="shared" si="796"/>
        <v>24327.599999999999</v>
      </c>
      <c r="P486" s="30">
        <f t="shared" si="796"/>
        <v>0</v>
      </c>
      <c r="Q486" s="30">
        <f t="shared" si="796"/>
        <v>24327.599999999999</v>
      </c>
      <c r="R486" s="30">
        <f t="shared" si="796"/>
        <v>15537.43391</v>
      </c>
      <c r="S486" s="30">
        <f t="shared" si="796"/>
        <v>-59.833910000000003</v>
      </c>
      <c r="T486" s="30">
        <f t="shared" si="796"/>
        <v>15477.6</v>
      </c>
      <c r="U486" s="30">
        <f t="shared" si="796"/>
        <v>0</v>
      </c>
      <c r="V486" s="30">
        <f t="shared" si="796"/>
        <v>15477.6</v>
      </c>
      <c r="X486" s="183"/>
    </row>
    <row r="487" spans="1:24" ht="15.75" outlineLevel="7" x14ac:dyDescent="0.2">
      <c r="A487" s="32" t="s">
        <v>481</v>
      </c>
      <c r="B487" s="6" t="s">
        <v>526</v>
      </c>
      <c r="C487" s="6"/>
      <c r="D487" s="6"/>
      <c r="E487" s="69" t="s">
        <v>605</v>
      </c>
      <c r="F487" s="30">
        <f>F488</f>
        <v>60184.378119999994</v>
      </c>
      <c r="G487" s="30">
        <f t="shared" ref="G487:L488" si="797">G488</f>
        <v>-1196.67812</v>
      </c>
      <c r="H487" s="30">
        <f t="shared" si="797"/>
        <v>58987.7</v>
      </c>
      <c r="I487" s="30">
        <f t="shared" si="797"/>
        <v>21999.543750000001</v>
      </c>
      <c r="J487" s="30">
        <f t="shared" si="797"/>
        <v>0</v>
      </c>
      <c r="K487" s="30">
        <f t="shared" si="797"/>
        <v>-15554.518750000001</v>
      </c>
      <c r="L487" s="30">
        <f t="shared" si="797"/>
        <v>65432.724999999999</v>
      </c>
      <c r="M487" s="30">
        <f t="shared" ref="M487:R488" si="798">M488</f>
        <v>11819.667820000001</v>
      </c>
      <c r="N487" s="30">
        <f t="shared" ref="N487:N488" si="799">N488</f>
        <v>-119.66782000000001</v>
      </c>
      <c r="O487" s="30">
        <f t="shared" ref="O487:Q488" si="800">O488</f>
        <v>11700</v>
      </c>
      <c r="P487" s="30">
        <f t="shared" si="800"/>
        <v>0</v>
      </c>
      <c r="Q487" s="30">
        <f t="shared" si="800"/>
        <v>11700</v>
      </c>
      <c r="R487" s="30">
        <f t="shared" si="798"/>
        <v>2909.8339099999998</v>
      </c>
      <c r="S487" s="30">
        <f t="shared" ref="S487:S488" si="801">S488</f>
        <v>-59.833910000000003</v>
      </c>
      <c r="T487" s="30">
        <f t="shared" ref="T487:V488" si="802">T488</f>
        <v>2850</v>
      </c>
      <c r="U487" s="30">
        <f t="shared" si="802"/>
        <v>0</v>
      </c>
      <c r="V487" s="30">
        <f t="shared" si="802"/>
        <v>2850</v>
      </c>
      <c r="X487" s="183"/>
    </row>
    <row r="488" spans="1:24" ht="31.5" outlineLevel="7" x14ac:dyDescent="0.2">
      <c r="A488" s="32" t="s">
        <v>481</v>
      </c>
      <c r="B488" s="6" t="s">
        <v>526</v>
      </c>
      <c r="C488" s="32" t="s">
        <v>223</v>
      </c>
      <c r="D488" s="32"/>
      <c r="E488" s="33" t="s">
        <v>224</v>
      </c>
      <c r="F488" s="30">
        <f>F489</f>
        <v>60184.378119999994</v>
      </c>
      <c r="G488" s="30">
        <f t="shared" si="797"/>
        <v>-1196.67812</v>
      </c>
      <c r="H488" s="30">
        <f t="shared" si="797"/>
        <v>58987.7</v>
      </c>
      <c r="I488" s="30">
        <f t="shared" si="797"/>
        <v>21999.543750000001</v>
      </c>
      <c r="J488" s="30">
        <f t="shared" si="797"/>
        <v>0</v>
      </c>
      <c r="K488" s="30">
        <f t="shared" si="797"/>
        <v>-15554.518750000001</v>
      </c>
      <c r="L488" s="30">
        <f t="shared" si="797"/>
        <v>65432.724999999999</v>
      </c>
      <c r="M488" s="30">
        <f t="shared" si="798"/>
        <v>11819.667820000001</v>
      </c>
      <c r="N488" s="30">
        <f t="shared" si="799"/>
        <v>-119.66782000000001</v>
      </c>
      <c r="O488" s="30">
        <f t="shared" si="800"/>
        <v>11700</v>
      </c>
      <c r="P488" s="30">
        <f t="shared" si="800"/>
        <v>0</v>
      </c>
      <c r="Q488" s="30">
        <f t="shared" si="800"/>
        <v>11700</v>
      </c>
      <c r="R488" s="30">
        <f t="shared" si="798"/>
        <v>2909.8339099999998</v>
      </c>
      <c r="S488" s="30">
        <f t="shared" si="801"/>
        <v>-59.833910000000003</v>
      </c>
      <c r="T488" s="30">
        <f t="shared" si="802"/>
        <v>2850</v>
      </c>
      <c r="U488" s="30">
        <f t="shared" si="802"/>
        <v>0</v>
      </c>
      <c r="V488" s="30">
        <f t="shared" si="802"/>
        <v>2850</v>
      </c>
      <c r="X488" s="183"/>
    </row>
    <row r="489" spans="1:24" ht="31.5" outlineLevel="7" x14ac:dyDescent="0.2">
      <c r="A489" s="32" t="s">
        <v>481</v>
      </c>
      <c r="B489" s="6" t="s">
        <v>526</v>
      </c>
      <c r="C489" s="32" t="s">
        <v>225</v>
      </c>
      <c r="D489" s="32"/>
      <c r="E489" s="33" t="s">
        <v>226</v>
      </c>
      <c r="F489" s="30">
        <f>F497+F490</f>
        <v>60184.378119999994</v>
      </c>
      <c r="G489" s="30">
        <f t="shared" ref="G489:J489" si="803">G497+G490</f>
        <v>-1196.67812</v>
      </c>
      <c r="H489" s="30">
        <f t="shared" si="803"/>
        <v>58987.7</v>
      </c>
      <c r="I489" s="30">
        <f t="shared" si="803"/>
        <v>21999.543750000001</v>
      </c>
      <c r="J489" s="30">
        <f t="shared" si="803"/>
        <v>0</v>
      </c>
      <c r="K489" s="30">
        <f t="shared" ref="K489:L489" si="804">K497+K490</f>
        <v>-15554.518750000001</v>
      </c>
      <c r="L489" s="30">
        <f t="shared" si="804"/>
        <v>65432.724999999999</v>
      </c>
      <c r="M489" s="30">
        <f t="shared" ref="M489:R489" si="805">M497+M490</f>
        <v>11819.667820000001</v>
      </c>
      <c r="N489" s="30">
        <f t="shared" ref="N489" si="806">N497+N490</f>
        <v>-119.66782000000001</v>
      </c>
      <c r="O489" s="30">
        <f t="shared" ref="O489:Q489" si="807">O497+O490</f>
        <v>11700</v>
      </c>
      <c r="P489" s="30">
        <f t="shared" si="807"/>
        <v>0</v>
      </c>
      <c r="Q489" s="30">
        <f t="shared" si="807"/>
        <v>11700</v>
      </c>
      <c r="R489" s="30">
        <f t="shared" si="805"/>
        <v>2909.8339099999998</v>
      </c>
      <c r="S489" s="30">
        <f t="shared" ref="S489" si="808">S497+S490</f>
        <v>-59.833910000000003</v>
      </c>
      <c r="T489" s="30">
        <f t="shared" ref="T489:V489" si="809">T497+T490</f>
        <v>2850</v>
      </c>
      <c r="U489" s="30">
        <f t="shared" si="809"/>
        <v>0</v>
      </c>
      <c r="V489" s="30">
        <f t="shared" si="809"/>
        <v>2850</v>
      </c>
      <c r="X489" s="183"/>
    </row>
    <row r="490" spans="1:24" ht="31.5" outlineLevel="7" x14ac:dyDescent="0.2">
      <c r="A490" s="32" t="s">
        <v>481</v>
      </c>
      <c r="B490" s="6" t="s">
        <v>526</v>
      </c>
      <c r="C490" s="32" t="s">
        <v>227</v>
      </c>
      <c r="D490" s="32"/>
      <c r="E490" s="33" t="s">
        <v>228</v>
      </c>
      <c r="F490" s="30">
        <f>F491</f>
        <v>22887.7</v>
      </c>
      <c r="G490" s="30">
        <f t="shared" ref="G490:L491" si="810">G491</f>
        <v>0</v>
      </c>
      <c r="H490" s="30">
        <f>H491+H493+H495</f>
        <v>22887.7</v>
      </c>
      <c r="I490" s="30">
        <f t="shared" ref="I490:V490" si="811">I491+I493+I495</f>
        <v>21999.543750000001</v>
      </c>
      <c r="J490" s="30">
        <f t="shared" si="811"/>
        <v>0</v>
      </c>
      <c r="K490" s="30">
        <f t="shared" si="811"/>
        <v>-15554.518750000001</v>
      </c>
      <c r="L490" s="30">
        <f t="shared" si="811"/>
        <v>29332.724999999999</v>
      </c>
      <c r="M490" s="30">
        <f t="shared" si="811"/>
        <v>0</v>
      </c>
      <c r="N490" s="30">
        <f t="shared" si="811"/>
        <v>0</v>
      </c>
      <c r="O490" s="30">
        <f t="shared" si="811"/>
        <v>0</v>
      </c>
      <c r="P490" s="30">
        <f t="shared" si="811"/>
        <v>0</v>
      </c>
      <c r="Q490" s="30">
        <f t="shared" si="811"/>
        <v>0</v>
      </c>
      <c r="R490" s="30">
        <f t="shared" si="811"/>
        <v>0</v>
      </c>
      <c r="S490" s="30">
        <f t="shared" si="811"/>
        <v>0</v>
      </c>
      <c r="T490" s="30">
        <f t="shared" si="811"/>
        <v>0</v>
      </c>
      <c r="U490" s="30">
        <f t="shared" si="811"/>
        <v>0</v>
      </c>
      <c r="V490" s="30">
        <f t="shared" si="811"/>
        <v>0</v>
      </c>
      <c r="X490" s="183"/>
    </row>
    <row r="491" spans="1:24" ht="31.5" hidden="1" outlineLevel="7" x14ac:dyDescent="0.2">
      <c r="A491" s="32" t="s">
        <v>481</v>
      </c>
      <c r="B491" s="6" t="s">
        <v>526</v>
      </c>
      <c r="C491" s="32" t="s">
        <v>712</v>
      </c>
      <c r="D491" s="32"/>
      <c r="E491" s="33" t="s">
        <v>729</v>
      </c>
      <c r="F491" s="30">
        <f>F492</f>
        <v>22887.7</v>
      </c>
      <c r="G491" s="30">
        <f t="shared" si="810"/>
        <v>0</v>
      </c>
      <c r="H491" s="30">
        <f t="shared" si="810"/>
        <v>22887.7</v>
      </c>
      <c r="I491" s="30">
        <f t="shared" si="810"/>
        <v>0</v>
      </c>
      <c r="J491" s="30">
        <f t="shared" si="810"/>
        <v>0</v>
      </c>
      <c r="K491" s="30">
        <f t="shared" si="810"/>
        <v>-22887.7</v>
      </c>
      <c r="L491" s="30">
        <f t="shared" si="810"/>
        <v>0</v>
      </c>
      <c r="M491" s="30"/>
      <c r="N491" s="30">
        <f t="shared" ref="N491" si="812">N492</f>
        <v>0</v>
      </c>
      <c r="O491" s="30">
        <f t="shared" ref="O491:Q491" si="813">O492</f>
        <v>0</v>
      </c>
      <c r="P491" s="30">
        <f t="shared" si="813"/>
        <v>0</v>
      </c>
      <c r="Q491" s="30">
        <f t="shared" si="813"/>
        <v>0</v>
      </c>
      <c r="R491" s="30"/>
      <c r="S491" s="30">
        <f t="shared" ref="S491" si="814">S492</f>
        <v>0</v>
      </c>
      <c r="T491" s="30">
        <f t="shared" ref="T491:V491" si="815">T492</f>
        <v>0</v>
      </c>
      <c r="U491" s="30">
        <f t="shared" si="815"/>
        <v>0</v>
      </c>
      <c r="V491" s="30">
        <f t="shared" si="815"/>
        <v>0</v>
      </c>
      <c r="X491" s="183"/>
    </row>
    <row r="492" spans="1:24" ht="31.5" hidden="1" outlineLevel="7" x14ac:dyDescent="0.2">
      <c r="A492" s="34" t="s">
        <v>481</v>
      </c>
      <c r="B492" s="42" t="s">
        <v>526</v>
      </c>
      <c r="C492" s="34" t="s">
        <v>712</v>
      </c>
      <c r="D492" s="34" t="s">
        <v>65</v>
      </c>
      <c r="E492" s="35" t="s">
        <v>66</v>
      </c>
      <c r="F492" s="31">
        <v>22887.7</v>
      </c>
      <c r="G492" s="31"/>
      <c r="H492" s="31">
        <f>SUM(F492:G492)</f>
        <v>22887.7</v>
      </c>
      <c r="I492" s="31"/>
      <c r="J492" s="31"/>
      <c r="K492" s="31">
        <v>-22887.7</v>
      </c>
      <c r="L492" s="31">
        <f>SUM(H492:K492)</f>
        <v>0</v>
      </c>
      <c r="M492" s="30"/>
      <c r="N492" s="31"/>
      <c r="O492" s="31">
        <f>SUM(M492:N492)</f>
        <v>0</v>
      </c>
      <c r="P492" s="31"/>
      <c r="Q492" s="31">
        <f>SUM(O492:P492)</f>
        <v>0</v>
      </c>
      <c r="R492" s="30"/>
      <c r="S492" s="31"/>
      <c r="T492" s="31">
        <f>SUM(R492:S492)</f>
        <v>0</v>
      </c>
      <c r="U492" s="31"/>
      <c r="V492" s="31">
        <f>SUM(T492:U492)</f>
        <v>0</v>
      </c>
      <c r="X492" s="183"/>
    </row>
    <row r="493" spans="1:24" ht="31.5" outlineLevel="7" x14ac:dyDescent="0.25">
      <c r="A493" s="22" t="s">
        <v>481</v>
      </c>
      <c r="B493" s="6" t="s">
        <v>526</v>
      </c>
      <c r="C493" s="112" t="s">
        <v>805</v>
      </c>
      <c r="D493" s="112"/>
      <c r="E493" s="115" t="s">
        <v>618</v>
      </c>
      <c r="F493" s="31"/>
      <c r="G493" s="31"/>
      <c r="H493" s="31"/>
      <c r="I493" s="30">
        <f t="shared" ref="I493:L493" si="816">I494</f>
        <v>0</v>
      </c>
      <c r="J493" s="30">
        <f t="shared" si="816"/>
        <v>0</v>
      </c>
      <c r="K493" s="30">
        <f t="shared" si="816"/>
        <v>7333.1812499999996</v>
      </c>
      <c r="L493" s="30">
        <f t="shared" si="816"/>
        <v>7333.1812499999996</v>
      </c>
      <c r="M493" s="30"/>
      <c r="N493" s="31"/>
      <c r="O493" s="31"/>
      <c r="P493" s="31"/>
      <c r="Q493" s="31"/>
      <c r="R493" s="30"/>
      <c r="S493" s="31"/>
      <c r="T493" s="31"/>
      <c r="U493" s="31"/>
      <c r="V493" s="31"/>
      <c r="X493" s="183"/>
    </row>
    <row r="494" spans="1:24" ht="31.5" outlineLevel="7" x14ac:dyDescent="0.25">
      <c r="A494" s="26" t="s">
        <v>481</v>
      </c>
      <c r="B494" s="42" t="s">
        <v>526</v>
      </c>
      <c r="C494" s="114" t="s">
        <v>805</v>
      </c>
      <c r="D494" s="114" t="s">
        <v>65</v>
      </c>
      <c r="E494" s="116" t="s">
        <v>66</v>
      </c>
      <c r="F494" s="31"/>
      <c r="G494" s="31"/>
      <c r="H494" s="31"/>
      <c r="I494" s="31"/>
      <c r="J494" s="31"/>
      <c r="K494" s="31">
        <v>7333.1812499999996</v>
      </c>
      <c r="L494" s="31">
        <f>SUM(H494:K494)</f>
        <v>7333.1812499999996</v>
      </c>
      <c r="M494" s="30"/>
      <c r="N494" s="31"/>
      <c r="O494" s="31"/>
      <c r="P494" s="31"/>
      <c r="Q494" s="31"/>
      <c r="R494" s="30"/>
      <c r="S494" s="31"/>
      <c r="T494" s="31"/>
      <c r="U494" s="31"/>
      <c r="V494" s="31"/>
      <c r="X494" s="183"/>
    </row>
    <row r="495" spans="1:24" ht="31.5" outlineLevel="7" x14ac:dyDescent="0.25">
      <c r="A495" s="22" t="s">
        <v>481</v>
      </c>
      <c r="B495" s="6" t="s">
        <v>526</v>
      </c>
      <c r="C495" s="112" t="s">
        <v>805</v>
      </c>
      <c r="D495" s="112"/>
      <c r="E495" s="115" t="s">
        <v>617</v>
      </c>
      <c r="F495" s="31"/>
      <c r="G495" s="31"/>
      <c r="H495" s="31"/>
      <c r="I495" s="30">
        <f t="shared" ref="I495:L495" si="817">I496</f>
        <v>21999.543750000001</v>
      </c>
      <c r="J495" s="30">
        <f t="shared" si="817"/>
        <v>0</v>
      </c>
      <c r="K495" s="30">
        <f t="shared" si="817"/>
        <v>0</v>
      </c>
      <c r="L495" s="30">
        <f t="shared" si="817"/>
        <v>21999.543750000001</v>
      </c>
      <c r="M495" s="30"/>
      <c r="N495" s="31"/>
      <c r="O495" s="31"/>
      <c r="P495" s="31"/>
      <c r="Q495" s="31"/>
      <c r="R495" s="30"/>
      <c r="S495" s="31"/>
      <c r="T495" s="31"/>
      <c r="U495" s="31"/>
      <c r="V495" s="31"/>
      <c r="X495" s="183"/>
    </row>
    <row r="496" spans="1:24" ht="31.5" outlineLevel="7" x14ac:dyDescent="0.25">
      <c r="A496" s="26" t="s">
        <v>481</v>
      </c>
      <c r="B496" s="42" t="s">
        <v>526</v>
      </c>
      <c r="C496" s="114" t="s">
        <v>805</v>
      </c>
      <c r="D496" s="114" t="s">
        <v>65</v>
      </c>
      <c r="E496" s="116" t="s">
        <v>66</v>
      </c>
      <c r="F496" s="31"/>
      <c r="G496" s="31"/>
      <c r="H496" s="31"/>
      <c r="I496" s="31">
        <v>21999.543750000001</v>
      </c>
      <c r="J496" s="31"/>
      <c r="K496" s="31"/>
      <c r="L496" s="31">
        <f>SUM(H496:K496)</f>
        <v>21999.543750000001</v>
      </c>
      <c r="M496" s="30"/>
      <c r="N496" s="31"/>
      <c r="O496" s="31"/>
      <c r="P496" s="31"/>
      <c r="Q496" s="31"/>
      <c r="R496" s="30"/>
      <c r="S496" s="31"/>
      <c r="T496" s="31"/>
      <c r="U496" s="31"/>
      <c r="V496" s="31"/>
      <c r="X496" s="183"/>
    </row>
    <row r="497" spans="1:24" ht="31.5" hidden="1" outlineLevel="7" x14ac:dyDescent="0.2">
      <c r="A497" s="32" t="s">
        <v>481</v>
      </c>
      <c r="B497" s="6" t="s">
        <v>526</v>
      </c>
      <c r="C497" s="32" t="s">
        <v>683</v>
      </c>
      <c r="D497" s="34"/>
      <c r="E497" s="33" t="s">
        <v>670</v>
      </c>
      <c r="F497" s="30">
        <f>F498+F502+F504+F500</f>
        <v>37296.678119999997</v>
      </c>
      <c r="G497" s="30">
        <f t="shared" ref="G497:J497" si="818">G498+G502+G504+G500</f>
        <v>-1196.67812</v>
      </c>
      <c r="H497" s="30">
        <f t="shared" si="818"/>
        <v>36100</v>
      </c>
      <c r="I497" s="30">
        <f t="shared" si="818"/>
        <v>0</v>
      </c>
      <c r="J497" s="30">
        <f t="shared" si="818"/>
        <v>0</v>
      </c>
      <c r="K497" s="30">
        <f t="shared" ref="K497:L497" si="819">K498+K502+K504+K500</f>
        <v>0</v>
      </c>
      <c r="L497" s="30">
        <f t="shared" si="819"/>
        <v>36100</v>
      </c>
      <c r="M497" s="30">
        <f t="shared" ref="M497:R497" si="820">M498+M502+M504+M500</f>
        <v>11819.667820000001</v>
      </c>
      <c r="N497" s="30">
        <f t="shared" ref="N497" si="821">N498+N502+N504+N500</f>
        <v>-119.66782000000001</v>
      </c>
      <c r="O497" s="30">
        <f t="shared" ref="O497:Q497" si="822">O498+O502+O504+O500</f>
        <v>11700</v>
      </c>
      <c r="P497" s="30">
        <f t="shared" si="822"/>
        <v>0</v>
      </c>
      <c r="Q497" s="30">
        <f t="shared" si="822"/>
        <v>11700</v>
      </c>
      <c r="R497" s="30">
        <f t="shared" si="820"/>
        <v>2909.8339099999998</v>
      </c>
      <c r="S497" s="30">
        <f t="shared" ref="S497" si="823">S498+S502+S504+S500</f>
        <v>-59.833910000000003</v>
      </c>
      <c r="T497" s="30">
        <f t="shared" ref="T497:V497" si="824">T498+T502+T504+T500</f>
        <v>2850</v>
      </c>
      <c r="U497" s="30">
        <f t="shared" si="824"/>
        <v>0</v>
      </c>
      <c r="V497" s="30">
        <f t="shared" si="824"/>
        <v>2850</v>
      </c>
      <c r="X497" s="183"/>
    </row>
    <row r="498" spans="1:24" ht="31.5" hidden="1" outlineLevel="7" x14ac:dyDescent="0.2">
      <c r="A498" s="22" t="s">
        <v>481</v>
      </c>
      <c r="B498" s="6" t="s">
        <v>526</v>
      </c>
      <c r="C498" s="32" t="s">
        <v>684</v>
      </c>
      <c r="D498" s="32"/>
      <c r="E498" s="33" t="s">
        <v>735</v>
      </c>
      <c r="F498" s="30">
        <f>F499</f>
        <v>18050</v>
      </c>
      <c r="G498" s="30">
        <f t="shared" ref="G498:L498" si="825">G499</f>
        <v>0</v>
      </c>
      <c r="H498" s="30">
        <f t="shared" si="825"/>
        <v>18050</v>
      </c>
      <c r="I498" s="30">
        <f t="shared" si="825"/>
        <v>0</v>
      </c>
      <c r="J498" s="30">
        <f t="shared" si="825"/>
        <v>0</v>
      </c>
      <c r="K498" s="30">
        <f t="shared" si="825"/>
        <v>0</v>
      </c>
      <c r="L498" s="30">
        <f t="shared" si="825"/>
        <v>18050</v>
      </c>
      <c r="M498" s="30">
        <f t="shared" ref="M498:R498" si="826">M499</f>
        <v>11700</v>
      </c>
      <c r="N498" s="30">
        <f t="shared" ref="N498" si="827">N499</f>
        <v>0</v>
      </c>
      <c r="O498" s="30">
        <f t="shared" ref="O498:Q498" si="828">O499</f>
        <v>11700</v>
      </c>
      <c r="P498" s="30">
        <f t="shared" si="828"/>
        <v>0</v>
      </c>
      <c r="Q498" s="30">
        <f t="shared" si="828"/>
        <v>11700</v>
      </c>
      <c r="R498" s="30">
        <f t="shared" si="826"/>
        <v>2850</v>
      </c>
      <c r="S498" s="30">
        <f t="shared" ref="S498" si="829">S499</f>
        <v>0</v>
      </c>
      <c r="T498" s="30">
        <f t="shared" ref="T498:V498" si="830">T499</f>
        <v>2850</v>
      </c>
      <c r="U498" s="30">
        <f t="shared" si="830"/>
        <v>0</v>
      </c>
      <c r="V498" s="30">
        <f t="shared" si="830"/>
        <v>2850</v>
      </c>
      <c r="X498" s="183"/>
    </row>
    <row r="499" spans="1:24" ht="31.5" hidden="1" outlineLevel="7" x14ac:dyDescent="0.2">
      <c r="A499" s="26" t="s">
        <v>481</v>
      </c>
      <c r="B499" s="42" t="s">
        <v>526</v>
      </c>
      <c r="C499" s="34" t="s">
        <v>684</v>
      </c>
      <c r="D499" s="34" t="s">
        <v>65</v>
      </c>
      <c r="E499" s="35" t="s">
        <v>66</v>
      </c>
      <c r="F499" s="31">
        <v>18050</v>
      </c>
      <c r="G499" s="31"/>
      <c r="H499" s="31">
        <f>SUM(F499:G499)</f>
        <v>18050</v>
      </c>
      <c r="I499" s="31"/>
      <c r="J499" s="31"/>
      <c r="K499" s="31"/>
      <c r="L499" s="31">
        <f>SUM(H499:K499)</f>
        <v>18050</v>
      </c>
      <c r="M499" s="31">
        <v>11700</v>
      </c>
      <c r="N499" s="31"/>
      <c r="O499" s="31">
        <f>SUM(M499:N499)</f>
        <v>11700</v>
      </c>
      <c r="P499" s="31"/>
      <c r="Q499" s="31">
        <f>SUM(O499:P499)</f>
        <v>11700</v>
      </c>
      <c r="R499" s="31">
        <v>2850</v>
      </c>
      <c r="S499" s="31"/>
      <c r="T499" s="31">
        <f>SUM(R499:S499)</f>
        <v>2850</v>
      </c>
      <c r="U499" s="31"/>
      <c r="V499" s="31">
        <f>SUM(T499:U499)</f>
        <v>2850</v>
      </c>
      <c r="X499" s="183"/>
    </row>
    <row r="500" spans="1:24" ht="31.5" hidden="1" outlineLevel="7" x14ac:dyDescent="0.2">
      <c r="A500" s="22" t="s">
        <v>481</v>
      </c>
      <c r="B500" s="6" t="s">
        <v>526</v>
      </c>
      <c r="C500" s="32" t="s">
        <v>684</v>
      </c>
      <c r="D500" s="32"/>
      <c r="E500" s="33" t="s">
        <v>736</v>
      </c>
      <c r="F500" s="30">
        <f>F501</f>
        <v>18050</v>
      </c>
      <c r="G500" s="30">
        <f t="shared" ref="G500:L500" si="831">G501</f>
        <v>0</v>
      </c>
      <c r="H500" s="30">
        <f t="shared" si="831"/>
        <v>18050</v>
      </c>
      <c r="I500" s="30">
        <f t="shared" si="831"/>
        <v>0</v>
      </c>
      <c r="J500" s="30">
        <f t="shared" si="831"/>
        <v>0</v>
      </c>
      <c r="K500" s="30">
        <f t="shared" si="831"/>
        <v>0</v>
      </c>
      <c r="L500" s="30">
        <f t="shared" si="831"/>
        <v>18050</v>
      </c>
      <c r="M500" s="30"/>
      <c r="N500" s="30">
        <f t="shared" ref="N500" si="832">N501</f>
        <v>0</v>
      </c>
      <c r="O500" s="30">
        <f t="shared" ref="O500:Q500" si="833">O501</f>
        <v>0</v>
      </c>
      <c r="P500" s="30">
        <f t="shared" si="833"/>
        <v>0</v>
      </c>
      <c r="Q500" s="30">
        <f t="shared" si="833"/>
        <v>0</v>
      </c>
      <c r="R500" s="30"/>
      <c r="S500" s="30">
        <f t="shared" ref="S500" si="834">S501</f>
        <v>0</v>
      </c>
      <c r="T500" s="30">
        <f t="shared" ref="T500:V500" si="835">T501</f>
        <v>0</v>
      </c>
      <c r="U500" s="30">
        <f t="shared" si="835"/>
        <v>0</v>
      </c>
      <c r="V500" s="30">
        <f t="shared" si="835"/>
        <v>0</v>
      </c>
      <c r="X500" s="183"/>
    </row>
    <row r="501" spans="1:24" ht="31.5" hidden="1" outlineLevel="7" x14ac:dyDescent="0.2">
      <c r="A501" s="26" t="s">
        <v>481</v>
      </c>
      <c r="B501" s="42" t="s">
        <v>526</v>
      </c>
      <c r="C501" s="34" t="s">
        <v>684</v>
      </c>
      <c r="D501" s="34" t="s">
        <v>65</v>
      </c>
      <c r="E501" s="35" t="s">
        <v>66</v>
      </c>
      <c r="F501" s="31">
        <v>18050</v>
      </c>
      <c r="G501" s="31"/>
      <c r="H501" s="31">
        <f>SUM(F501:G501)</f>
        <v>18050</v>
      </c>
      <c r="I501" s="31"/>
      <c r="J501" s="31"/>
      <c r="K501" s="31"/>
      <c r="L501" s="31">
        <f>SUM(H501:K501)</f>
        <v>18050</v>
      </c>
      <c r="M501" s="31"/>
      <c r="N501" s="31"/>
      <c r="O501" s="31">
        <f>SUM(M501:N501)</f>
        <v>0</v>
      </c>
      <c r="P501" s="31"/>
      <c r="Q501" s="31">
        <f>SUM(O501:P501)</f>
        <v>0</v>
      </c>
      <c r="R501" s="31"/>
      <c r="S501" s="31"/>
      <c r="T501" s="31">
        <f>SUM(R501:S501)</f>
        <v>0</v>
      </c>
      <c r="U501" s="31"/>
      <c r="V501" s="31">
        <f>SUM(T501:U501)</f>
        <v>0</v>
      </c>
      <c r="X501" s="183"/>
    </row>
    <row r="502" spans="1:24" ht="31.5" hidden="1" customHeight="1" outlineLevel="7" x14ac:dyDescent="0.2">
      <c r="A502" s="32" t="s">
        <v>481</v>
      </c>
      <c r="B502" s="6" t="s">
        <v>526</v>
      </c>
      <c r="C502" s="32" t="s">
        <v>685</v>
      </c>
      <c r="D502" s="32"/>
      <c r="E502" s="33" t="s">
        <v>737</v>
      </c>
      <c r="F502" s="30">
        <f>F503</f>
        <v>119.66782000000001</v>
      </c>
      <c r="G502" s="30">
        <f t="shared" ref="G502:L502" si="836">G503</f>
        <v>-119.66782000000001</v>
      </c>
      <c r="H502" s="30">
        <f t="shared" si="836"/>
        <v>0</v>
      </c>
      <c r="I502" s="30">
        <f t="shared" si="836"/>
        <v>0</v>
      </c>
      <c r="J502" s="30">
        <f t="shared" si="836"/>
        <v>0</v>
      </c>
      <c r="K502" s="30">
        <f t="shared" si="836"/>
        <v>0</v>
      </c>
      <c r="L502" s="30">
        <f t="shared" si="836"/>
        <v>0</v>
      </c>
      <c r="M502" s="30">
        <f t="shared" ref="M502:R502" si="837">M503</f>
        <v>119.66782000000001</v>
      </c>
      <c r="N502" s="30">
        <f t="shared" ref="N502" si="838">N503</f>
        <v>-119.66782000000001</v>
      </c>
      <c r="O502" s="30">
        <f t="shared" ref="O502:Q502" si="839">O503</f>
        <v>0</v>
      </c>
      <c r="P502" s="30">
        <f t="shared" si="839"/>
        <v>0</v>
      </c>
      <c r="Q502" s="30">
        <f t="shared" si="839"/>
        <v>0</v>
      </c>
      <c r="R502" s="30">
        <f t="shared" si="837"/>
        <v>59.833910000000003</v>
      </c>
      <c r="S502" s="30">
        <f t="shared" ref="S502" si="840">S503</f>
        <v>-59.833910000000003</v>
      </c>
      <c r="T502" s="30">
        <f t="shared" ref="T502:V502" si="841">T503</f>
        <v>0</v>
      </c>
      <c r="U502" s="30">
        <f t="shared" si="841"/>
        <v>0</v>
      </c>
      <c r="V502" s="30">
        <f t="shared" si="841"/>
        <v>0</v>
      </c>
      <c r="X502" s="183"/>
    </row>
    <row r="503" spans="1:24" ht="31.5" hidden="1" outlineLevel="7" x14ac:dyDescent="0.2">
      <c r="A503" s="34" t="s">
        <v>481</v>
      </c>
      <c r="B503" s="42" t="s">
        <v>526</v>
      </c>
      <c r="C503" s="34" t="s">
        <v>685</v>
      </c>
      <c r="D503" s="34" t="s">
        <v>65</v>
      </c>
      <c r="E503" s="35" t="s">
        <v>66</v>
      </c>
      <c r="F503" s="31">
        <v>119.66782000000001</v>
      </c>
      <c r="G503" s="31">
        <v>-119.66782000000001</v>
      </c>
      <c r="H503" s="31">
        <f>SUM(F503:G503)</f>
        <v>0</v>
      </c>
      <c r="I503" s="31"/>
      <c r="J503" s="31"/>
      <c r="K503" s="31"/>
      <c r="L503" s="31">
        <f>SUM(H503:K503)</f>
        <v>0</v>
      </c>
      <c r="M503" s="31">
        <v>119.66782000000001</v>
      </c>
      <c r="N503" s="31">
        <v>-119.66782000000001</v>
      </c>
      <c r="O503" s="31">
        <f>SUM(M503:N503)</f>
        <v>0</v>
      </c>
      <c r="P503" s="31"/>
      <c r="Q503" s="31">
        <f>SUM(O503:P503)</f>
        <v>0</v>
      </c>
      <c r="R503" s="31">
        <v>59.833910000000003</v>
      </c>
      <c r="S503" s="31">
        <v>-59.833910000000003</v>
      </c>
      <c r="T503" s="31">
        <f>SUM(R503:S503)</f>
        <v>0</v>
      </c>
      <c r="U503" s="31"/>
      <c r="V503" s="31">
        <f>SUM(T503:U503)</f>
        <v>0</v>
      </c>
      <c r="X503" s="183"/>
    </row>
    <row r="504" spans="1:24" ht="31.5" hidden="1" outlineLevel="7" x14ac:dyDescent="0.2">
      <c r="A504" s="32" t="s">
        <v>481</v>
      </c>
      <c r="B504" s="6" t="s">
        <v>526</v>
      </c>
      <c r="C504" s="32" t="s">
        <v>685</v>
      </c>
      <c r="D504" s="32"/>
      <c r="E504" s="33" t="s">
        <v>738</v>
      </c>
      <c r="F504" s="30">
        <f>F505</f>
        <v>1077.0102999999999</v>
      </c>
      <c r="G504" s="30">
        <f t="shared" ref="G504:L504" si="842">G505</f>
        <v>-1077.0102999999999</v>
      </c>
      <c r="H504" s="30">
        <f t="shared" si="842"/>
        <v>0</v>
      </c>
      <c r="I504" s="30">
        <f t="shared" si="842"/>
        <v>0</v>
      </c>
      <c r="J504" s="30">
        <f t="shared" si="842"/>
        <v>0</v>
      </c>
      <c r="K504" s="30">
        <f t="shared" si="842"/>
        <v>0</v>
      </c>
      <c r="L504" s="30">
        <f t="shared" si="842"/>
        <v>0</v>
      </c>
      <c r="M504" s="30"/>
      <c r="N504" s="30">
        <f t="shared" ref="N504" si="843">N505</f>
        <v>0</v>
      </c>
      <c r="O504" s="30">
        <f t="shared" ref="O504:Q504" si="844">O505</f>
        <v>0</v>
      </c>
      <c r="P504" s="30">
        <f t="shared" si="844"/>
        <v>0</v>
      </c>
      <c r="Q504" s="30">
        <f t="shared" si="844"/>
        <v>0</v>
      </c>
      <c r="R504" s="30"/>
      <c r="S504" s="30">
        <f t="shared" ref="S504" si="845">S505</f>
        <v>0</v>
      </c>
      <c r="T504" s="30">
        <f t="shared" ref="T504:V504" si="846">T505</f>
        <v>0</v>
      </c>
      <c r="U504" s="30">
        <f t="shared" si="846"/>
        <v>0</v>
      </c>
      <c r="V504" s="30">
        <f t="shared" si="846"/>
        <v>0</v>
      </c>
      <c r="X504" s="183"/>
    </row>
    <row r="505" spans="1:24" ht="31.5" hidden="1" outlineLevel="7" x14ac:dyDescent="0.2">
      <c r="A505" s="34" t="s">
        <v>481</v>
      </c>
      <c r="B505" s="42" t="s">
        <v>526</v>
      </c>
      <c r="C505" s="34" t="s">
        <v>685</v>
      </c>
      <c r="D505" s="34" t="s">
        <v>65</v>
      </c>
      <c r="E505" s="35" t="s">
        <v>66</v>
      </c>
      <c r="F505" s="31">
        <v>1077.0102999999999</v>
      </c>
      <c r="G505" s="31">
        <v>-1077.0102999999999</v>
      </c>
      <c r="H505" s="31">
        <f>SUM(F505:G505)</f>
        <v>0</v>
      </c>
      <c r="I505" s="31"/>
      <c r="J505" s="31"/>
      <c r="K505" s="31"/>
      <c r="L505" s="31">
        <f>SUM(H505:K505)</f>
        <v>0</v>
      </c>
      <c r="M505" s="30"/>
      <c r="N505" s="31"/>
      <c r="O505" s="31">
        <f>SUM(M505:N505)</f>
        <v>0</v>
      </c>
      <c r="P505" s="31"/>
      <c r="Q505" s="31">
        <f>SUM(O505:P505)</f>
        <v>0</v>
      </c>
      <c r="R505" s="30"/>
      <c r="S505" s="31"/>
      <c r="T505" s="31">
        <f>SUM(R505:S505)</f>
        <v>0</v>
      </c>
      <c r="U505" s="31"/>
      <c r="V505" s="31">
        <f>SUM(T505:U505)</f>
        <v>0</v>
      </c>
      <c r="X505" s="183"/>
    </row>
    <row r="506" spans="1:24" ht="15.75" outlineLevel="7" x14ac:dyDescent="0.25">
      <c r="A506" s="111" t="s">
        <v>481</v>
      </c>
      <c r="B506" s="111" t="s">
        <v>558</v>
      </c>
      <c r="C506" s="111"/>
      <c r="D506" s="111"/>
      <c r="E506" s="119" t="s">
        <v>559</v>
      </c>
      <c r="F506" s="31"/>
      <c r="G506" s="31"/>
      <c r="H506" s="31"/>
      <c r="I506" s="30">
        <f>I507</f>
        <v>0</v>
      </c>
      <c r="J506" s="30">
        <f t="shared" ref="J506:L506" si="847">J507</f>
        <v>846.35784000000001</v>
      </c>
      <c r="K506" s="30">
        <f t="shared" si="847"/>
        <v>0</v>
      </c>
      <c r="L506" s="30">
        <f t="shared" si="847"/>
        <v>846.35784000000001</v>
      </c>
      <c r="M506" s="30">
        <f t="shared" ref="M506" si="848">M507</f>
        <v>0</v>
      </c>
      <c r="N506" s="30">
        <f t="shared" ref="N506" si="849">N507</f>
        <v>0</v>
      </c>
      <c r="O506" s="30">
        <f t="shared" ref="O506" si="850">O507</f>
        <v>0</v>
      </c>
      <c r="P506" s="30">
        <f t="shared" ref="P506" si="851">P507</f>
        <v>0</v>
      </c>
      <c r="Q506" s="30">
        <f t="shared" ref="Q506" si="852">Q507</f>
        <v>0</v>
      </c>
      <c r="R506" s="30">
        <f t="shared" ref="R506" si="853">R507</f>
        <v>0</v>
      </c>
      <c r="S506" s="30">
        <f t="shared" ref="S506" si="854">S507</f>
        <v>0</v>
      </c>
      <c r="T506" s="30">
        <f t="shared" ref="T506" si="855">T507</f>
        <v>0</v>
      </c>
      <c r="U506" s="30">
        <f t="shared" ref="U506" si="856">U507</f>
        <v>0</v>
      </c>
      <c r="V506" s="30">
        <f t="shared" ref="V506" si="857">V507</f>
        <v>0</v>
      </c>
      <c r="X506" s="183"/>
    </row>
    <row r="507" spans="1:24" ht="31.5" outlineLevel="7" x14ac:dyDescent="0.25">
      <c r="A507" s="111" t="s">
        <v>481</v>
      </c>
      <c r="B507" s="111" t="s">
        <v>558</v>
      </c>
      <c r="C507" s="111" t="s">
        <v>157</v>
      </c>
      <c r="D507" s="111"/>
      <c r="E507" s="119" t="s">
        <v>158</v>
      </c>
      <c r="F507" s="31"/>
      <c r="G507" s="31"/>
      <c r="H507" s="31"/>
      <c r="I507" s="30">
        <f t="shared" ref="I507:L510" si="858">I508</f>
        <v>0</v>
      </c>
      <c r="J507" s="30">
        <f t="shared" si="858"/>
        <v>846.35784000000001</v>
      </c>
      <c r="K507" s="30">
        <f t="shared" si="858"/>
        <v>0</v>
      </c>
      <c r="L507" s="30">
        <f t="shared" si="858"/>
        <v>846.35784000000001</v>
      </c>
      <c r="M507" s="30"/>
      <c r="N507" s="31"/>
      <c r="O507" s="31"/>
      <c r="P507" s="31"/>
      <c r="Q507" s="31"/>
      <c r="R507" s="30"/>
      <c r="S507" s="31"/>
      <c r="T507" s="31"/>
      <c r="U507" s="31"/>
      <c r="V507" s="31"/>
      <c r="X507" s="183"/>
    </row>
    <row r="508" spans="1:24" ht="15.75" outlineLevel="7" x14ac:dyDescent="0.25">
      <c r="A508" s="111" t="s">
        <v>481</v>
      </c>
      <c r="B508" s="111" t="s">
        <v>558</v>
      </c>
      <c r="C508" s="111" t="s">
        <v>231</v>
      </c>
      <c r="D508" s="111"/>
      <c r="E508" s="119" t="s">
        <v>232</v>
      </c>
      <c r="F508" s="31"/>
      <c r="G508" s="31"/>
      <c r="H508" s="31"/>
      <c r="I508" s="30">
        <f t="shared" si="858"/>
        <v>0</v>
      </c>
      <c r="J508" s="30">
        <f t="shared" si="858"/>
        <v>846.35784000000001</v>
      </c>
      <c r="K508" s="30">
        <f t="shared" si="858"/>
        <v>0</v>
      </c>
      <c r="L508" s="30">
        <f t="shared" si="858"/>
        <v>846.35784000000001</v>
      </c>
      <c r="M508" s="30"/>
      <c r="N508" s="31"/>
      <c r="O508" s="31"/>
      <c r="P508" s="31"/>
      <c r="Q508" s="31"/>
      <c r="R508" s="30"/>
      <c r="S508" s="31"/>
      <c r="T508" s="31"/>
      <c r="U508" s="31"/>
      <c r="V508" s="31"/>
      <c r="X508" s="183"/>
    </row>
    <row r="509" spans="1:24" ht="31.5" outlineLevel="7" x14ac:dyDescent="0.25">
      <c r="A509" s="111" t="s">
        <v>481</v>
      </c>
      <c r="B509" s="111" t="s">
        <v>558</v>
      </c>
      <c r="C509" s="111" t="s">
        <v>233</v>
      </c>
      <c r="D509" s="111"/>
      <c r="E509" s="119" t="s">
        <v>430</v>
      </c>
      <c r="F509" s="31"/>
      <c r="G509" s="31"/>
      <c r="H509" s="31"/>
      <c r="I509" s="30">
        <f t="shared" si="858"/>
        <v>0</v>
      </c>
      <c r="J509" s="30">
        <f t="shared" si="858"/>
        <v>846.35784000000001</v>
      </c>
      <c r="K509" s="30">
        <f t="shared" si="858"/>
        <v>0</v>
      </c>
      <c r="L509" s="30">
        <f t="shared" si="858"/>
        <v>846.35784000000001</v>
      </c>
      <c r="M509" s="30"/>
      <c r="N509" s="31"/>
      <c r="O509" s="31"/>
      <c r="P509" s="31"/>
      <c r="Q509" s="31"/>
      <c r="R509" s="30"/>
      <c r="S509" s="31"/>
      <c r="T509" s="31"/>
      <c r="U509" s="31"/>
      <c r="V509" s="31"/>
      <c r="X509" s="183"/>
    </row>
    <row r="510" spans="1:24" ht="31.5" outlineLevel="7" x14ac:dyDescent="0.25">
      <c r="A510" s="111" t="s">
        <v>481</v>
      </c>
      <c r="B510" s="111" t="s">
        <v>558</v>
      </c>
      <c r="C510" s="111" t="s">
        <v>616</v>
      </c>
      <c r="D510" s="22"/>
      <c r="E510" s="117" t="s">
        <v>613</v>
      </c>
      <c r="F510" s="31"/>
      <c r="G510" s="31"/>
      <c r="H510" s="31"/>
      <c r="I510" s="30">
        <f t="shared" si="858"/>
        <v>0</v>
      </c>
      <c r="J510" s="30">
        <f t="shared" si="858"/>
        <v>846.35784000000001</v>
      </c>
      <c r="K510" s="30">
        <f t="shared" si="858"/>
        <v>0</v>
      </c>
      <c r="L510" s="30">
        <f t="shared" si="858"/>
        <v>846.35784000000001</v>
      </c>
      <c r="M510" s="30"/>
      <c r="N510" s="31"/>
      <c r="O510" s="31"/>
      <c r="P510" s="31"/>
      <c r="Q510" s="31"/>
      <c r="R510" s="30"/>
      <c r="S510" s="31"/>
      <c r="T510" s="31"/>
      <c r="U510" s="31"/>
      <c r="V510" s="31"/>
      <c r="X510" s="183"/>
    </row>
    <row r="511" spans="1:24" ht="31.5" outlineLevel="7" x14ac:dyDescent="0.25">
      <c r="A511" s="113" t="s">
        <v>481</v>
      </c>
      <c r="B511" s="113" t="s">
        <v>558</v>
      </c>
      <c r="C511" s="113" t="s">
        <v>616</v>
      </c>
      <c r="D511" s="26" t="s">
        <v>65</v>
      </c>
      <c r="E511" s="122" t="s">
        <v>421</v>
      </c>
      <c r="F511" s="31"/>
      <c r="G511" s="31"/>
      <c r="H511" s="31"/>
      <c r="I511" s="31"/>
      <c r="J511" s="31">
        <v>846.35784000000001</v>
      </c>
      <c r="K511" s="51"/>
      <c r="L511" s="31">
        <f>SUM(H511:K511)</f>
        <v>846.35784000000001</v>
      </c>
      <c r="M511" s="30"/>
      <c r="N511" s="31"/>
      <c r="O511" s="31"/>
      <c r="P511" s="31"/>
      <c r="Q511" s="31"/>
      <c r="R511" s="30"/>
      <c r="S511" s="31"/>
      <c r="T511" s="31"/>
      <c r="U511" s="31"/>
      <c r="V511" s="31"/>
      <c r="X511" s="183"/>
    </row>
    <row r="512" spans="1:24" ht="15.75" outlineLevel="1" collapsed="1" x14ac:dyDescent="0.2">
      <c r="A512" s="32" t="s">
        <v>481</v>
      </c>
      <c r="B512" s="32" t="s">
        <v>475</v>
      </c>
      <c r="C512" s="32"/>
      <c r="D512" s="32"/>
      <c r="E512" s="33" t="s">
        <v>476</v>
      </c>
      <c r="F512" s="30">
        <f>F513+F523</f>
        <v>382.9</v>
      </c>
      <c r="G512" s="30">
        <f>G513+G523</f>
        <v>0</v>
      </c>
      <c r="H512" s="30">
        <f>H513+H523</f>
        <v>382.9</v>
      </c>
      <c r="I512" s="30">
        <f>I513+I523+I518</f>
        <v>0</v>
      </c>
      <c r="J512" s="30">
        <f t="shared" ref="J512:V512" si="859">J513+J523+J518</f>
        <v>0</v>
      </c>
      <c r="K512" s="30">
        <f t="shared" si="859"/>
        <v>134.71832000000001</v>
      </c>
      <c r="L512" s="30">
        <f t="shared" si="859"/>
        <v>517.61832000000004</v>
      </c>
      <c r="M512" s="30">
        <f t="shared" si="859"/>
        <v>382.9</v>
      </c>
      <c r="N512" s="30">
        <f t="shared" si="859"/>
        <v>0</v>
      </c>
      <c r="O512" s="30">
        <f t="shared" si="859"/>
        <v>382.9</v>
      </c>
      <c r="P512" s="30">
        <f t="shared" si="859"/>
        <v>0</v>
      </c>
      <c r="Q512" s="30">
        <f t="shared" si="859"/>
        <v>382.9</v>
      </c>
      <c r="R512" s="30">
        <f t="shared" si="859"/>
        <v>382.9</v>
      </c>
      <c r="S512" s="30">
        <f t="shared" si="859"/>
        <v>0</v>
      </c>
      <c r="T512" s="30">
        <f t="shared" si="859"/>
        <v>382.9</v>
      </c>
      <c r="U512" s="30">
        <f t="shared" si="859"/>
        <v>0</v>
      </c>
      <c r="V512" s="30">
        <f t="shared" si="859"/>
        <v>382.9</v>
      </c>
      <c r="X512" s="183"/>
    </row>
    <row r="513" spans="1:24" ht="31.5" hidden="1" outlineLevel="2" x14ac:dyDescent="0.2">
      <c r="A513" s="32" t="s">
        <v>481</v>
      </c>
      <c r="B513" s="32" t="s">
        <v>475</v>
      </c>
      <c r="C513" s="32" t="s">
        <v>49</v>
      </c>
      <c r="D513" s="32"/>
      <c r="E513" s="33" t="s">
        <v>50</v>
      </c>
      <c r="F513" s="30">
        <f t="shared" ref="F513:V521" si="860">F514</f>
        <v>74.099999999999994</v>
      </c>
      <c r="G513" s="30">
        <f t="shared" si="860"/>
        <v>0</v>
      </c>
      <c r="H513" s="30">
        <f t="shared" si="860"/>
        <v>74.099999999999994</v>
      </c>
      <c r="I513" s="30">
        <f t="shared" si="860"/>
        <v>0</v>
      </c>
      <c r="J513" s="30">
        <f t="shared" si="860"/>
        <v>0</v>
      </c>
      <c r="K513" s="30">
        <f t="shared" si="860"/>
        <v>0</v>
      </c>
      <c r="L513" s="30">
        <f t="shared" si="860"/>
        <v>74.099999999999994</v>
      </c>
      <c r="M513" s="30">
        <f t="shared" si="860"/>
        <v>74.099999999999994</v>
      </c>
      <c r="N513" s="30">
        <f t="shared" si="860"/>
        <v>0</v>
      </c>
      <c r="O513" s="30">
        <f t="shared" si="860"/>
        <v>74.099999999999994</v>
      </c>
      <c r="P513" s="30">
        <f t="shared" si="860"/>
        <v>0</v>
      </c>
      <c r="Q513" s="30">
        <f t="shared" si="860"/>
        <v>74.099999999999994</v>
      </c>
      <c r="R513" s="30">
        <f t="shared" ref="R513:R516" si="861">R514</f>
        <v>74.099999999999994</v>
      </c>
      <c r="S513" s="30">
        <f t="shared" si="860"/>
        <v>0</v>
      </c>
      <c r="T513" s="30">
        <f t="shared" si="860"/>
        <v>74.099999999999994</v>
      </c>
      <c r="U513" s="30">
        <f t="shared" si="860"/>
        <v>0</v>
      </c>
      <c r="V513" s="30">
        <f t="shared" si="860"/>
        <v>74.099999999999994</v>
      </c>
      <c r="X513" s="183"/>
    </row>
    <row r="514" spans="1:24" ht="47.25" hidden="1" outlineLevel="3" x14ac:dyDescent="0.2">
      <c r="A514" s="32" t="s">
        <v>481</v>
      </c>
      <c r="B514" s="32" t="s">
        <v>475</v>
      </c>
      <c r="C514" s="32" t="s">
        <v>98</v>
      </c>
      <c r="D514" s="32"/>
      <c r="E514" s="33" t="s">
        <v>99</v>
      </c>
      <c r="F514" s="30">
        <f t="shared" si="860"/>
        <v>74.099999999999994</v>
      </c>
      <c r="G514" s="30">
        <f t="shared" si="860"/>
        <v>0</v>
      </c>
      <c r="H514" s="30">
        <f t="shared" si="860"/>
        <v>74.099999999999994</v>
      </c>
      <c r="I514" s="30">
        <f t="shared" si="860"/>
        <v>0</v>
      </c>
      <c r="J514" s="30">
        <f t="shared" si="860"/>
        <v>0</v>
      </c>
      <c r="K514" s="30">
        <f t="shared" si="860"/>
        <v>0</v>
      </c>
      <c r="L514" s="30">
        <f t="shared" si="860"/>
        <v>74.099999999999994</v>
      </c>
      <c r="M514" s="30">
        <f t="shared" si="860"/>
        <v>74.099999999999994</v>
      </c>
      <c r="N514" s="30">
        <f t="shared" si="860"/>
        <v>0</v>
      </c>
      <c r="O514" s="30">
        <f t="shared" si="860"/>
        <v>74.099999999999994</v>
      </c>
      <c r="P514" s="30">
        <f t="shared" si="860"/>
        <v>0</v>
      </c>
      <c r="Q514" s="30">
        <f t="shared" si="860"/>
        <v>74.099999999999994</v>
      </c>
      <c r="R514" s="30">
        <f t="shared" si="861"/>
        <v>74.099999999999994</v>
      </c>
      <c r="S514" s="30">
        <f t="shared" si="860"/>
        <v>0</v>
      </c>
      <c r="T514" s="30">
        <f t="shared" si="860"/>
        <v>74.099999999999994</v>
      </c>
      <c r="U514" s="30">
        <f t="shared" si="860"/>
        <v>0</v>
      </c>
      <c r="V514" s="30">
        <f t="shared" si="860"/>
        <v>74.099999999999994</v>
      </c>
      <c r="X514" s="183"/>
    </row>
    <row r="515" spans="1:24" ht="31.5" hidden="1" outlineLevel="4" x14ac:dyDescent="0.2">
      <c r="A515" s="32" t="s">
        <v>481</v>
      </c>
      <c r="B515" s="32" t="s">
        <v>475</v>
      </c>
      <c r="C515" s="32" t="s">
        <v>100</v>
      </c>
      <c r="D515" s="32"/>
      <c r="E515" s="33" t="s">
        <v>35</v>
      </c>
      <c r="F515" s="30">
        <f t="shared" si="860"/>
        <v>74.099999999999994</v>
      </c>
      <c r="G515" s="30">
        <f t="shared" si="860"/>
        <v>0</v>
      </c>
      <c r="H515" s="30">
        <f t="shared" si="860"/>
        <v>74.099999999999994</v>
      </c>
      <c r="I515" s="30">
        <f t="shared" si="860"/>
        <v>0</v>
      </c>
      <c r="J515" s="30">
        <f t="shared" si="860"/>
        <v>0</v>
      </c>
      <c r="K515" s="30">
        <f t="shared" si="860"/>
        <v>0</v>
      </c>
      <c r="L515" s="30">
        <f t="shared" si="860"/>
        <v>74.099999999999994</v>
      </c>
      <c r="M515" s="30">
        <f t="shared" si="860"/>
        <v>74.099999999999994</v>
      </c>
      <c r="N515" s="30">
        <f t="shared" si="860"/>
        <v>0</v>
      </c>
      <c r="O515" s="30">
        <f t="shared" si="860"/>
        <v>74.099999999999994</v>
      </c>
      <c r="P515" s="30">
        <f t="shared" si="860"/>
        <v>0</v>
      </c>
      <c r="Q515" s="30">
        <f t="shared" si="860"/>
        <v>74.099999999999994</v>
      </c>
      <c r="R515" s="30">
        <f t="shared" si="861"/>
        <v>74.099999999999994</v>
      </c>
      <c r="S515" s="30">
        <f t="shared" si="860"/>
        <v>0</v>
      </c>
      <c r="T515" s="30">
        <f t="shared" si="860"/>
        <v>74.099999999999994</v>
      </c>
      <c r="U515" s="30">
        <f t="shared" si="860"/>
        <v>0</v>
      </c>
      <c r="V515" s="30">
        <f t="shared" si="860"/>
        <v>74.099999999999994</v>
      </c>
      <c r="X515" s="183"/>
    </row>
    <row r="516" spans="1:24" ht="15.75" hidden="1" outlineLevel="5" x14ac:dyDescent="0.2">
      <c r="A516" s="32" t="s">
        <v>481</v>
      </c>
      <c r="B516" s="32" t="s">
        <v>475</v>
      </c>
      <c r="C516" s="32" t="s">
        <v>101</v>
      </c>
      <c r="D516" s="32"/>
      <c r="E516" s="33" t="s">
        <v>102</v>
      </c>
      <c r="F516" s="30">
        <f t="shared" si="860"/>
        <v>74.099999999999994</v>
      </c>
      <c r="G516" s="30">
        <f t="shared" si="860"/>
        <v>0</v>
      </c>
      <c r="H516" s="30">
        <f t="shared" si="860"/>
        <v>74.099999999999994</v>
      </c>
      <c r="I516" s="30">
        <f t="shared" si="860"/>
        <v>0</v>
      </c>
      <c r="J516" s="30">
        <f t="shared" si="860"/>
        <v>0</v>
      </c>
      <c r="K516" s="30">
        <f t="shared" si="860"/>
        <v>0</v>
      </c>
      <c r="L516" s="30">
        <f t="shared" si="860"/>
        <v>74.099999999999994</v>
      </c>
      <c r="M516" s="30">
        <f t="shared" si="860"/>
        <v>74.099999999999994</v>
      </c>
      <c r="N516" s="30">
        <f t="shared" si="860"/>
        <v>0</v>
      </c>
      <c r="O516" s="30">
        <f t="shared" si="860"/>
        <v>74.099999999999994</v>
      </c>
      <c r="P516" s="30">
        <f t="shared" si="860"/>
        <v>0</v>
      </c>
      <c r="Q516" s="30">
        <f t="shared" si="860"/>
        <v>74.099999999999994</v>
      </c>
      <c r="R516" s="30">
        <f t="shared" si="861"/>
        <v>74.099999999999994</v>
      </c>
      <c r="S516" s="30">
        <f t="shared" si="860"/>
        <v>0</v>
      </c>
      <c r="T516" s="30">
        <f t="shared" si="860"/>
        <v>74.099999999999994</v>
      </c>
      <c r="U516" s="30">
        <f t="shared" si="860"/>
        <v>0</v>
      </c>
      <c r="V516" s="30">
        <f t="shared" si="860"/>
        <v>74.099999999999994</v>
      </c>
      <c r="X516" s="183"/>
    </row>
    <row r="517" spans="1:24" ht="15.75" hidden="1" outlineLevel="7" x14ac:dyDescent="0.2">
      <c r="A517" s="34" t="s">
        <v>481</v>
      </c>
      <c r="B517" s="34" t="s">
        <v>475</v>
      </c>
      <c r="C517" s="34" t="s">
        <v>101</v>
      </c>
      <c r="D517" s="34" t="s">
        <v>7</v>
      </c>
      <c r="E517" s="35" t="s">
        <v>8</v>
      </c>
      <c r="F517" s="31">
        <v>74.099999999999994</v>
      </c>
      <c r="G517" s="31"/>
      <c r="H517" s="31">
        <f>SUM(F517:G517)</f>
        <v>74.099999999999994</v>
      </c>
      <c r="I517" s="31"/>
      <c r="J517" s="31"/>
      <c r="K517" s="31"/>
      <c r="L517" s="31">
        <f>SUM(H517:K517)</f>
        <v>74.099999999999994</v>
      </c>
      <c r="M517" s="31">
        <v>74.099999999999994</v>
      </c>
      <c r="N517" s="31"/>
      <c r="O517" s="31">
        <f>SUM(M517:N517)</f>
        <v>74.099999999999994</v>
      </c>
      <c r="P517" s="31"/>
      <c r="Q517" s="31">
        <f>SUM(O517:P517)</f>
        <v>74.099999999999994</v>
      </c>
      <c r="R517" s="31">
        <v>74.099999999999994</v>
      </c>
      <c r="S517" s="31"/>
      <c r="T517" s="31">
        <f>SUM(R517:S517)</f>
        <v>74.099999999999994</v>
      </c>
      <c r="U517" s="31"/>
      <c r="V517" s="31">
        <f>SUM(T517:U517)</f>
        <v>74.099999999999994</v>
      </c>
      <c r="X517" s="183"/>
    </row>
    <row r="518" spans="1:24" ht="31.5" outlineLevel="7" x14ac:dyDescent="0.25">
      <c r="A518" s="32" t="s">
        <v>481</v>
      </c>
      <c r="B518" s="112" t="s">
        <v>475</v>
      </c>
      <c r="C518" s="112" t="s">
        <v>131</v>
      </c>
      <c r="D518" s="112"/>
      <c r="E518" s="115" t="s">
        <v>132</v>
      </c>
      <c r="F518" s="31"/>
      <c r="G518" s="31"/>
      <c r="H518" s="31"/>
      <c r="I518" s="30">
        <f t="shared" si="860"/>
        <v>0</v>
      </c>
      <c r="J518" s="30">
        <f t="shared" si="860"/>
        <v>0</v>
      </c>
      <c r="K518" s="30">
        <f t="shared" si="860"/>
        <v>183.465</v>
      </c>
      <c r="L518" s="30">
        <f t="shared" si="860"/>
        <v>183.465</v>
      </c>
      <c r="M518" s="31"/>
      <c r="N518" s="31"/>
      <c r="O518" s="31"/>
      <c r="P518" s="31"/>
      <c r="Q518" s="31"/>
      <c r="R518" s="31"/>
      <c r="S518" s="31"/>
      <c r="T518" s="31"/>
      <c r="U518" s="31"/>
      <c r="V518" s="31"/>
      <c r="X518" s="183"/>
    </row>
    <row r="519" spans="1:24" ht="31.5" outlineLevel="7" x14ac:dyDescent="0.25">
      <c r="A519" s="32" t="s">
        <v>481</v>
      </c>
      <c r="B519" s="112" t="s">
        <v>475</v>
      </c>
      <c r="C519" s="112" t="s">
        <v>144</v>
      </c>
      <c r="D519" s="112"/>
      <c r="E519" s="115" t="s">
        <v>145</v>
      </c>
      <c r="F519" s="31"/>
      <c r="G519" s="31"/>
      <c r="H519" s="31"/>
      <c r="I519" s="30">
        <f t="shared" si="860"/>
        <v>0</v>
      </c>
      <c r="J519" s="30">
        <f t="shared" si="860"/>
        <v>0</v>
      </c>
      <c r="K519" s="30">
        <f t="shared" si="860"/>
        <v>183.465</v>
      </c>
      <c r="L519" s="30">
        <f t="shared" si="860"/>
        <v>183.465</v>
      </c>
      <c r="M519" s="31"/>
      <c r="N519" s="31"/>
      <c r="O519" s="31"/>
      <c r="P519" s="31"/>
      <c r="Q519" s="31"/>
      <c r="R519" s="31"/>
      <c r="S519" s="31"/>
      <c r="T519" s="31"/>
      <c r="U519" s="31"/>
      <c r="V519" s="31"/>
      <c r="X519" s="183"/>
    </row>
    <row r="520" spans="1:24" ht="31.5" outlineLevel="7" x14ac:dyDescent="0.25">
      <c r="A520" s="32" t="s">
        <v>481</v>
      </c>
      <c r="B520" s="112" t="s">
        <v>475</v>
      </c>
      <c r="C520" s="112" t="s">
        <v>212</v>
      </c>
      <c r="D520" s="112"/>
      <c r="E520" s="115" t="s">
        <v>35</v>
      </c>
      <c r="F520" s="31"/>
      <c r="G520" s="31"/>
      <c r="H520" s="31"/>
      <c r="I520" s="30">
        <f t="shared" si="860"/>
        <v>0</v>
      </c>
      <c r="J520" s="30">
        <f t="shared" si="860"/>
        <v>0</v>
      </c>
      <c r="K520" s="30">
        <f t="shared" si="860"/>
        <v>183.465</v>
      </c>
      <c r="L520" s="30">
        <f t="shared" si="860"/>
        <v>183.465</v>
      </c>
      <c r="M520" s="31"/>
      <c r="N520" s="31"/>
      <c r="O520" s="31"/>
      <c r="P520" s="31"/>
      <c r="Q520" s="31"/>
      <c r="R520" s="31"/>
      <c r="S520" s="31"/>
      <c r="T520" s="31"/>
      <c r="U520" s="31"/>
      <c r="V520" s="31"/>
      <c r="X520" s="183"/>
    </row>
    <row r="521" spans="1:24" ht="31.5" outlineLevel="7" x14ac:dyDescent="0.25">
      <c r="A521" s="32" t="s">
        <v>481</v>
      </c>
      <c r="B521" s="112" t="s">
        <v>475</v>
      </c>
      <c r="C521" s="112" t="s">
        <v>213</v>
      </c>
      <c r="D521" s="112"/>
      <c r="E521" s="115" t="s">
        <v>214</v>
      </c>
      <c r="F521" s="31"/>
      <c r="G521" s="31"/>
      <c r="H521" s="31"/>
      <c r="I521" s="30">
        <f t="shared" si="860"/>
        <v>0</v>
      </c>
      <c r="J521" s="30">
        <f t="shared" si="860"/>
        <v>0</v>
      </c>
      <c r="K521" s="30">
        <f t="shared" si="860"/>
        <v>183.465</v>
      </c>
      <c r="L521" s="30">
        <f t="shared" si="860"/>
        <v>183.465</v>
      </c>
      <c r="M521" s="31"/>
      <c r="N521" s="31"/>
      <c r="O521" s="31"/>
      <c r="P521" s="31"/>
      <c r="Q521" s="31"/>
      <c r="R521" s="31"/>
      <c r="S521" s="31"/>
      <c r="T521" s="31"/>
      <c r="U521" s="31"/>
      <c r="V521" s="31"/>
      <c r="X521" s="183"/>
    </row>
    <row r="522" spans="1:24" ht="31.5" outlineLevel="7" x14ac:dyDescent="0.25">
      <c r="A522" s="34" t="s">
        <v>481</v>
      </c>
      <c r="B522" s="114" t="s">
        <v>475</v>
      </c>
      <c r="C522" s="114" t="s">
        <v>213</v>
      </c>
      <c r="D522" s="114" t="s">
        <v>65</v>
      </c>
      <c r="E522" s="116" t="s">
        <v>66</v>
      </c>
      <c r="F522" s="31"/>
      <c r="G522" s="31"/>
      <c r="H522" s="31"/>
      <c r="I522" s="31"/>
      <c r="J522" s="31"/>
      <c r="K522" s="31">
        <v>183.465</v>
      </c>
      <c r="L522" s="31">
        <f>SUM(H522:K522)</f>
        <v>183.465</v>
      </c>
      <c r="M522" s="31"/>
      <c r="N522" s="31"/>
      <c r="O522" s="31"/>
      <c r="P522" s="31"/>
      <c r="Q522" s="31"/>
      <c r="R522" s="31"/>
      <c r="S522" s="31"/>
      <c r="T522" s="31"/>
      <c r="U522" s="31"/>
      <c r="V522" s="31"/>
      <c r="X522" s="183"/>
    </row>
    <row r="523" spans="1:24" ht="31.5" outlineLevel="2" x14ac:dyDescent="0.2">
      <c r="A523" s="32" t="s">
        <v>481</v>
      </c>
      <c r="B523" s="32" t="s">
        <v>475</v>
      </c>
      <c r="C523" s="32" t="s">
        <v>30</v>
      </c>
      <c r="D523" s="32"/>
      <c r="E523" s="33" t="s">
        <v>31</v>
      </c>
      <c r="F523" s="30">
        <f t="shared" ref="F523:R523" si="862">F524+F528</f>
        <v>308.8</v>
      </c>
      <c r="G523" s="30">
        <f t="shared" ref="G523:J523" si="863">G524+G528</f>
        <v>0</v>
      </c>
      <c r="H523" s="30">
        <f t="shared" si="863"/>
        <v>308.8</v>
      </c>
      <c r="I523" s="30">
        <f t="shared" si="863"/>
        <v>0</v>
      </c>
      <c r="J523" s="30">
        <f t="shared" si="863"/>
        <v>0</v>
      </c>
      <c r="K523" s="30">
        <f t="shared" ref="K523:L523" si="864">K524+K528</f>
        <v>-48.746679999999998</v>
      </c>
      <c r="L523" s="30">
        <f t="shared" si="864"/>
        <v>260.05331999999999</v>
      </c>
      <c r="M523" s="30">
        <f t="shared" si="862"/>
        <v>308.8</v>
      </c>
      <c r="N523" s="30">
        <f t="shared" si="862"/>
        <v>0</v>
      </c>
      <c r="O523" s="30">
        <f t="shared" si="862"/>
        <v>308.8</v>
      </c>
      <c r="P523" s="30">
        <f t="shared" si="862"/>
        <v>0</v>
      </c>
      <c r="Q523" s="30">
        <f t="shared" si="862"/>
        <v>308.8</v>
      </c>
      <c r="R523" s="30">
        <f t="shared" si="862"/>
        <v>308.8</v>
      </c>
      <c r="S523" s="30">
        <f t="shared" ref="S523:V523" si="865">S524+S528</f>
        <v>0</v>
      </c>
      <c r="T523" s="30">
        <f t="shared" si="865"/>
        <v>308.8</v>
      </c>
      <c r="U523" s="30">
        <f t="shared" si="865"/>
        <v>0</v>
      </c>
      <c r="V523" s="30">
        <f t="shared" si="865"/>
        <v>308.8</v>
      </c>
      <c r="X523" s="183"/>
    </row>
    <row r="524" spans="1:24" ht="15.75" outlineLevel="3" x14ac:dyDescent="0.2">
      <c r="A524" s="32" t="s">
        <v>481</v>
      </c>
      <c r="B524" s="32" t="s">
        <v>475</v>
      </c>
      <c r="C524" s="32" t="s">
        <v>71</v>
      </c>
      <c r="D524" s="32"/>
      <c r="E524" s="33" t="s">
        <v>72</v>
      </c>
      <c r="F524" s="30">
        <f t="shared" ref="F524:V526" si="866">F525</f>
        <v>228.8</v>
      </c>
      <c r="G524" s="30">
        <f t="shared" si="866"/>
        <v>0</v>
      </c>
      <c r="H524" s="30">
        <f t="shared" si="866"/>
        <v>228.8</v>
      </c>
      <c r="I524" s="30">
        <f t="shared" si="866"/>
        <v>0</v>
      </c>
      <c r="J524" s="30">
        <f t="shared" si="866"/>
        <v>0</v>
      </c>
      <c r="K524" s="30">
        <f t="shared" si="866"/>
        <v>-48.746679999999998</v>
      </c>
      <c r="L524" s="30">
        <f t="shared" si="866"/>
        <v>180.05332000000001</v>
      </c>
      <c r="M524" s="30">
        <f t="shared" ref="M524:M526" si="867">M525</f>
        <v>228.8</v>
      </c>
      <c r="N524" s="30">
        <f t="shared" si="866"/>
        <v>0</v>
      </c>
      <c r="O524" s="30">
        <f t="shared" si="866"/>
        <v>228.8</v>
      </c>
      <c r="P524" s="30">
        <f t="shared" si="866"/>
        <v>0</v>
      </c>
      <c r="Q524" s="30">
        <f t="shared" si="866"/>
        <v>228.8</v>
      </c>
      <c r="R524" s="30">
        <f>R525</f>
        <v>228.8</v>
      </c>
      <c r="S524" s="30">
        <f t="shared" si="866"/>
        <v>0</v>
      </c>
      <c r="T524" s="30">
        <f t="shared" si="866"/>
        <v>228.8</v>
      </c>
      <c r="U524" s="30">
        <f t="shared" si="866"/>
        <v>0</v>
      </c>
      <c r="V524" s="30">
        <f t="shared" si="866"/>
        <v>228.8</v>
      </c>
      <c r="X524" s="183"/>
    </row>
    <row r="525" spans="1:24" ht="30" customHeight="1" outlineLevel="4" x14ac:dyDescent="0.2">
      <c r="A525" s="32" t="s">
        <v>481</v>
      </c>
      <c r="B525" s="32" t="s">
        <v>475</v>
      </c>
      <c r="C525" s="32" t="s">
        <v>73</v>
      </c>
      <c r="D525" s="32"/>
      <c r="E525" s="33" t="s">
        <v>74</v>
      </c>
      <c r="F525" s="30">
        <f t="shared" si="866"/>
        <v>228.8</v>
      </c>
      <c r="G525" s="30">
        <f t="shared" si="866"/>
        <v>0</v>
      </c>
      <c r="H525" s="30">
        <f t="shared" si="866"/>
        <v>228.8</v>
      </c>
      <c r="I525" s="30">
        <f t="shared" si="866"/>
        <v>0</v>
      </c>
      <c r="J525" s="30">
        <f t="shared" si="866"/>
        <v>0</v>
      </c>
      <c r="K525" s="30">
        <f t="shared" si="866"/>
        <v>-48.746679999999998</v>
      </c>
      <c r="L525" s="30">
        <f t="shared" si="866"/>
        <v>180.05332000000001</v>
      </c>
      <c r="M525" s="30">
        <f t="shared" si="867"/>
        <v>228.8</v>
      </c>
      <c r="N525" s="30">
        <f t="shared" si="866"/>
        <v>0</v>
      </c>
      <c r="O525" s="30">
        <f t="shared" si="866"/>
        <v>228.8</v>
      </c>
      <c r="P525" s="30">
        <f t="shared" si="866"/>
        <v>0</v>
      </c>
      <c r="Q525" s="30">
        <f t="shared" si="866"/>
        <v>228.8</v>
      </c>
      <c r="R525" s="30">
        <f t="shared" ref="R525:R526" si="868">R526</f>
        <v>228.8</v>
      </c>
      <c r="S525" s="30">
        <f t="shared" si="866"/>
        <v>0</v>
      </c>
      <c r="T525" s="30">
        <f t="shared" si="866"/>
        <v>228.8</v>
      </c>
      <c r="U525" s="30">
        <f t="shared" si="866"/>
        <v>0</v>
      </c>
      <c r="V525" s="30">
        <f t="shared" si="866"/>
        <v>228.8</v>
      </c>
      <c r="X525" s="183"/>
    </row>
    <row r="526" spans="1:24" ht="15.75" outlineLevel="5" x14ac:dyDescent="0.2">
      <c r="A526" s="32" t="s">
        <v>481</v>
      </c>
      <c r="B526" s="32" t="s">
        <v>475</v>
      </c>
      <c r="C526" s="32" t="s">
        <v>75</v>
      </c>
      <c r="D526" s="32"/>
      <c r="E526" s="33" t="s">
        <v>76</v>
      </c>
      <c r="F526" s="30">
        <f t="shared" si="866"/>
        <v>228.8</v>
      </c>
      <c r="G526" s="30">
        <f t="shared" si="866"/>
        <v>0</v>
      </c>
      <c r="H526" s="30">
        <f t="shared" si="866"/>
        <v>228.8</v>
      </c>
      <c r="I526" s="30">
        <f t="shared" si="866"/>
        <v>0</v>
      </c>
      <c r="J526" s="30">
        <f t="shared" si="866"/>
        <v>0</v>
      </c>
      <c r="K526" s="30">
        <f t="shared" si="866"/>
        <v>-48.746679999999998</v>
      </c>
      <c r="L526" s="30">
        <f t="shared" si="866"/>
        <v>180.05332000000001</v>
      </c>
      <c r="M526" s="30">
        <f t="shared" si="867"/>
        <v>228.8</v>
      </c>
      <c r="N526" s="30">
        <f t="shared" si="866"/>
        <v>0</v>
      </c>
      <c r="O526" s="30">
        <f t="shared" si="866"/>
        <v>228.8</v>
      </c>
      <c r="P526" s="30">
        <f t="shared" si="866"/>
        <v>0</v>
      </c>
      <c r="Q526" s="30">
        <f t="shared" si="866"/>
        <v>228.8</v>
      </c>
      <c r="R526" s="30">
        <f t="shared" si="868"/>
        <v>228.8</v>
      </c>
      <c r="S526" s="30">
        <f t="shared" si="866"/>
        <v>0</v>
      </c>
      <c r="T526" s="30">
        <f t="shared" si="866"/>
        <v>228.8</v>
      </c>
      <c r="U526" s="30">
        <f t="shared" si="866"/>
        <v>0</v>
      </c>
      <c r="V526" s="30">
        <f t="shared" si="866"/>
        <v>228.8</v>
      </c>
      <c r="X526" s="183"/>
    </row>
    <row r="527" spans="1:24" ht="15.75" outlineLevel="7" x14ac:dyDescent="0.2">
      <c r="A527" s="34" t="s">
        <v>481</v>
      </c>
      <c r="B527" s="34" t="s">
        <v>475</v>
      </c>
      <c r="C527" s="34" t="s">
        <v>75</v>
      </c>
      <c r="D527" s="34" t="s">
        <v>7</v>
      </c>
      <c r="E527" s="35" t="s">
        <v>8</v>
      </c>
      <c r="F527" s="31">
        <v>228.8</v>
      </c>
      <c r="G527" s="31"/>
      <c r="H527" s="31">
        <f>SUM(F527:G527)</f>
        <v>228.8</v>
      </c>
      <c r="I527" s="31"/>
      <c r="J527" s="31"/>
      <c r="K527" s="31">
        <v>-48.746679999999998</v>
      </c>
      <c r="L527" s="31">
        <f>SUM(H527:K527)</f>
        <v>180.05332000000001</v>
      </c>
      <c r="M527" s="31">
        <v>228.8</v>
      </c>
      <c r="N527" s="31"/>
      <c r="O527" s="31">
        <f>SUM(M527:N527)</f>
        <v>228.8</v>
      </c>
      <c r="P527" s="31"/>
      <c r="Q527" s="31">
        <f>SUM(O527:P527)</f>
        <v>228.8</v>
      </c>
      <c r="R527" s="31">
        <v>228.8</v>
      </c>
      <c r="S527" s="31"/>
      <c r="T527" s="31">
        <f>SUM(R527:S527)</f>
        <v>228.8</v>
      </c>
      <c r="U527" s="31"/>
      <c r="V527" s="31">
        <f>SUM(T527:U527)</f>
        <v>228.8</v>
      </c>
      <c r="X527" s="183"/>
    </row>
    <row r="528" spans="1:24" ht="32.25" hidden="1" customHeight="1" outlineLevel="3" x14ac:dyDescent="0.2">
      <c r="A528" s="32" t="s">
        <v>481</v>
      </c>
      <c r="B528" s="32" t="s">
        <v>475</v>
      </c>
      <c r="C528" s="32" t="s">
        <v>32</v>
      </c>
      <c r="D528" s="32"/>
      <c r="E528" s="33" t="s">
        <v>33</v>
      </c>
      <c r="F528" s="30">
        <f t="shared" ref="F528:V528" si="869">F529</f>
        <v>80</v>
      </c>
      <c r="G528" s="30">
        <f t="shared" si="869"/>
        <v>0</v>
      </c>
      <c r="H528" s="30">
        <f t="shared" si="869"/>
        <v>80</v>
      </c>
      <c r="I528" s="30">
        <f t="shared" si="869"/>
        <v>0</v>
      </c>
      <c r="J528" s="30">
        <f t="shared" si="869"/>
        <v>0</v>
      </c>
      <c r="K528" s="30">
        <f t="shared" si="869"/>
        <v>0</v>
      </c>
      <c r="L528" s="30">
        <f t="shared" si="869"/>
        <v>80</v>
      </c>
      <c r="M528" s="30">
        <f t="shared" si="869"/>
        <v>80</v>
      </c>
      <c r="N528" s="30">
        <f t="shared" si="869"/>
        <v>0</v>
      </c>
      <c r="O528" s="30">
        <f t="shared" si="869"/>
        <v>80</v>
      </c>
      <c r="P528" s="30">
        <f t="shared" si="869"/>
        <v>0</v>
      </c>
      <c r="Q528" s="30">
        <f t="shared" si="869"/>
        <v>80</v>
      </c>
      <c r="R528" s="30">
        <f>R529</f>
        <v>80</v>
      </c>
      <c r="S528" s="30">
        <f t="shared" si="869"/>
        <v>0</v>
      </c>
      <c r="T528" s="30">
        <f t="shared" si="869"/>
        <v>80</v>
      </c>
      <c r="U528" s="30">
        <f t="shared" si="869"/>
        <v>0</v>
      </c>
      <c r="V528" s="30">
        <f t="shared" si="869"/>
        <v>80</v>
      </c>
      <c r="X528" s="183"/>
    </row>
    <row r="529" spans="1:24" ht="31.5" hidden="1" outlineLevel="4" x14ac:dyDescent="0.2">
      <c r="A529" s="32" t="s">
        <v>481</v>
      </c>
      <c r="B529" s="32" t="s">
        <v>475</v>
      </c>
      <c r="C529" s="32" t="s">
        <v>85</v>
      </c>
      <c r="D529" s="32"/>
      <c r="E529" s="33" t="s">
        <v>86</v>
      </c>
      <c r="F529" s="30">
        <f t="shared" ref="F529:Q529" si="870">F530+F532</f>
        <v>80</v>
      </c>
      <c r="G529" s="30">
        <f t="shared" ref="G529:J529" si="871">G530+G532</f>
        <v>0</v>
      </c>
      <c r="H529" s="30">
        <f t="shared" si="871"/>
        <v>80</v>
      </c>
      <c r="I529" s="30">
        <f t="shared" si="871"/>
        <v>0</v>
      </c>
      <c r="J529" s="30">
        <f t="shared" si="871"/>
        <v>0</v>
      </c>
      <c r="K529" s="30">
        <f t="shared" ref="K529:L529" si="872">K530+K532</f>
        <v>0</v>
      </c>
      <c r="L529" s="30">
        <f t="shared" si="872"/>
        <v>80</v>
      </c>
      <c r="M529" s="30">
        <f t="shared" si="870"/>
        <v>80</v>
      </c>
      <c r="N529" s="30">
        <f t="shared" si="870"/>
        <v>0</v>
      </c>
      <c r="O529" s="30">
        <f t="shared" si="870"/>
        <v>80</v>
      </c>
      <c r="P529" s="30">
        <f t="shared" si="870"/>
        <v>0</v>
      </c>
      <c r="Q529" s="30">
        <f t="shared" si="870"/>
        <v>80</v>
      </c>
      <c r="R529" s="30">
        <f t="shared" ref="R529:V529" si="873">R530+R532</f>
        <v>80</v>
      </c>
      <c r="S529" s="30">
        <f t="shared" si="873"/>
        <v>0</v>
      </c>
      <c r="T529" s="30">
        <f t="shared" si="873"/>
        <v>80</v>
      </c>
      <c r="U529" s="30">
        <f t="shared" si="873"/>
        <v>0</v>
      </c>
      <c r="V529" s="30">
        <f t="shared" si="873"/>
        <v>80</v>
      </c>
      <c r="X529" s="183"/>
    </row>
    <row r="530" spans="1:24" ht="15.75" hidden="1" outlineLevel="5" x14ac:dyDescent="0.2">
      <c r="A530" s="32" t="s">
        <v>481</v>
      </c>
      <c r="B530" s="32" t="s">
        <v>475</v>
      </c>
      <c r="C530" s="32" t="s">
        <v>87</v>
      </c>
      <c r="D530" s="32"/>
      <c r="E530" s="33" t="s">
        <v>88</v>
      </c>
      <c r="F530" s="30">
        <f t="shared" ref="F530:V530" si="874">F531</f>
        <v>30</v>
      </c>
      <c r="G530" s="30">
        <f t="shared" si="874"/>
        <v>0</v>
      </c>
      <c r="H530" s="30">
        <f t="shared" si="874"/>
        <v>30</v>
      </c>
      <c r="I530" s="30">
        <f t="shared" si="874"/>
        <v>0</v>
      </c>
      <c r="J530" s="30">
        <f t="shared" si="874"/>
        <v>0</v>
      </c>
      <c r="K530" s="30">
        <f t="shared" si="874"/>
        <v>0</v>
      </c>
      <c r="L530" s="30">
        <f t="shared" si="874"/>
        <v>30</v>
      </c>
      <c r="M530" s="30">
        <f t="shared" si="874"/>
        <v>30</v>
      </c>
      <c r="N530" s="30">
        <f t="shared" si="874"/>
        <v>0</v>
      </c>
      <c r="O530" s="30">
        <f t="shared" si="874"/>
        <v>30</v>
      </c>
      <c r="P530" s="30">
        <f t="shared" si="874"/>
        <v>0</v>
      </c>
      <c r="Q530" s="30">
        <f t="shared" si="874"/>
        <v>30</v>
      </c>
      <c r="R530" s="30">
        <f>R531</f>
        <v>30</v>
      </c>
      <c r="S530" s="30">
        <f t="shared" si="874"/>
        <v>0</v>
      </c>
      <c r="T530" s="30">
        <f t="shared" si="874"/>
        <v>30</v>
      </c>
      <c r="U530" s="30">
        <f t="shared" si="874"/>
        <v>0</v>
      </c>
      <c r="V530" s="30">
        <f t="shared" si="874"/>
        <v>30</v>
      </c>
      <c r="X530" s="183"/>
    </row>
    <row r="531" spans="1:24" ht="31.5" hidden="1" outlineLevel="7" x14ac:dyDescent="0.2">
      <c r="A531" s="34" t="s">
        <v>481</v>
      </c>
      <c r="B531" s="34" t="s">
        <v>475</v>
      </c>
      <c r="C531" s="34" t="s">
        <v>87</v>
      </c>
      <c r="D531" s="34" t="s">
        <v>65</v>
      </c>
      <c r="E531" s="35" t="s">
        <v>66</v>
      </c>
      <c r="F531" s="31">
        <v>30</v>
      </c>
      <c r="G531" s="31"/>
      <c r="H531" s="31">
        <f>SUM(F531:G531)</f>
        <v>30</v>
      </c>
      <c r="I531" s="31"/>
      <c r="J531" s="31"/>
      <c r="K531" s="31"/>
      <c r="L531" s="31">
        <f>SUM(H531:K531)</f>
        <v>30</v>
      </c>
      <c r="M531" s="31">
        <v>30</v>
      </c>
      <c r="N531" s="31"/>
      <c r="O531" s="31">
        <f>SUM(M531:N531)</f>
        <v>30</v>
      </c>
      <c r="P531" s="31"/>
      <c r="Q531" s="31">
        <f>SUM(O531:P531)</f>
        <v>30</v>
      </c>
      <c r="R531" s="31">
        <v>30</v>
      </c>
      <c r="S531" s="31"/>
      <c r="T531" s="31">
        <f>SUM(R531:S531)</f>
        <v>30</v>
      </c>
      <c r="U531" s="31"/>
      <c r="V531" s="31">
        <f>SUM(T531:U531)</f>
        <v>30</v>
      </c>
      <c r="X531" s="183"/>
    </row>
    <row r="532" spans="1:24" ht="15.75" hidden="1" outlineLevel="5" x14ac:dyDescent="0.2">
      <c r="A532" s="32" t="s">
        <v>481</v>
      </c>
      <c r="B532" s="32" t="s">
        <v>475</v>
      </c>
      <c r="C532" s="32" t="s">
        <v>229</v>
      </c>
      <c r="D532" s="32"/>
      <c r="E532" s="33" t="s">
        <v>230</v>
      </c>
      <c r="F532" s="30">
        <f t="shared" ref="F532:V532" si="875">F533</f>
        <v>50</v>
      </c>
      <c r="G532" s="30">
        <f t="shared" si="875"/>
        <v>0</v>
      </c>
      <c r="H532" s="30">
        <f t="shared" si="875"/>
        <v>50</v>
      </c>
      <c r="I532" s="30">
        <f t="shared" si="875"/>
        <v>0</v>
      </c>
      <c r="J532" s="30">
        <f t="shared" si="875"/>
        <v>0</v>
      </c>
      <c r="K532" s="30">
        <f t="shared" si="875"/>
        <v>0</v>
      </c>
      <c r="L532" s="30">
        <f t="shared" si="875"/>
        <v>50</v>
      </c>
      <c r="M532" s="30">
        <f t="shared" si="875"/>
        <v>50</v>
      </c>
      <c r="N532" s="30">
        <f t="shared" si="875"/>
        <v>0</v>
      </c>
      <c r="O532" s="30">
        <f t="shared" si="875"/>
        <v>50</v>
      </c>
      <c r="P532" s="30">
        <f t="shared" si="875"/>
        <v>0</v>
      </c>
      <c r="Q532" s="30">
        <f t="shared" si="875"/>
        <v>50</v>
      </c>
      <c r="R532" s="30">
        <f>R533</f>
        <v>50</v>
      </c>
      <c r="S532" s="30">
        <f t="shared" si="875"/>
        <v>0</v>
      </c>
      <c r="T532" s="30">
        <f t="shared" si="875"/>
        <v>50</v>
      </c>
      <c r="U532" s="30">
        <f t="shared" si="875"/>
        <v>0</v>
      </c>
      <c r="V532" s="30">
        <f t="shared" si="875"/>
        <v>50</v>
      </c>
      <c r="X532" s="183"/>
    </row>
    <row r="533" spans="1:24" ht="31.5" hidden="1" outlineLevel="7" x14ac:dyDescent="0.2">
      <c r="A533" s="34" t="s">
        <v>481</v>
      </c>
      <c r="B533" s="34" t="s">
        <v>475</v>
      </c>
      <c r="C533" s="34" t="s">
        <v>229</v>
      </c>
      <c r="D533" s="34" t="s">
        <v>65</v>
      </c>
      <c r="E533" s="35" t="s">
        <v>66</v>
      </c>
      <c r="F533" s="31">
        <v>50</v>
      </c>
      <c r="G533" s="31"/>
      <c r="H533" s="31">
        <f>SUM(F533:G533)</f>
        <v>50</v>
      </c>
      <c r="I533" s="31"/>
      <c r="J533" s="31"/>
      <c r="K533" s="31"/>
      <c r="L533" s="31">
        <f>SUM(H533:K533)</f>
        <v>50</v>
      </c>
      <c r="M533" s="31">
        <v>50</v>
      </c>
      <c r="N533" s="31"/>
      <c r="O533" s="31">
        <f>SUM(M533:N533)</f>
        <v>50</v>
      </c>
      <c r="P533" s="31"/>
      <c r="Q533" s="31">
        <f>SUM(O533:P533)</f>
        <v>50</v>
      </c>
      <c r="R533" s="31">
        <v>50</v>
      </c>
      <c r="S533" s="31"/>
      <c r="T533" s="31">
        <f>SUM(R533:S533)</f>
        <v>50</v>
      </c>
      <c r="U533" s="31"/>
      <c r="V533" s="31">
        <f>SUM(T533:U533)</f>
        <v>50</v>
      </c>
      <c r="X533" s="183"/>
    </row>
    <row r="534" spans="1:24" ht="15.75" outlineLevel="7" x14ac:dyDescent="0.2">
      <c r="A534" s="22" t="s">
        <v>481</v>
      </c>
      <c r="B534" s="22" t="s">
        <v>527</v>
      </c>
      <c r="C534" s="22"/>
      <c r="D534" s="22"/>
      <c r="E534" s="23" t="s">
        <v>528</v>
      </c>
      <c r="F534" s="30">
        <f>F535</f>
        <v>53.2</v>
      </c>
      <c r="G534" s="30">
        <f t="shared" ref="G534:L544" si="876">G535</f>
        <v>0</v>
      </c>
      <c r="H534" s="30">
        <f t="shared" si="876"/>
        <v>53.2</v>
      </c>
      <c r="I534" s="30">
        <f t="shared" si="876"/>
        <v>12228.172430000001</v>
      </c>
      <c r="J534" s="30">
        <f t="shared" si="876"/>
        <v>12237.859689999999</v>
      </c>
      <c r="K534" s="30">
        <f t="shared" si="876"/>
        <v>4076.0574700000002</v>
      </c>
      <c r="L534" s="30">
        <f t="shared" si="876"/>
        <v>28595.28959</v>
      </c>
      <c r="M534" s="30">
        <f t="shared" ref="M534:R544" si="877">M535</f>
        <v>53.2</v>
      </c>
      <c r="N534" s="30">
        <f t="shared" ref="N534:N544" si="878">N535</f>
        <v>0</v>
      </c>
      <c r="O534" s="30">
        <f t="shared" ref="O534:Q544" si="879">O535</f>
        <v>53.2</v>
      </c>
      <c r="P534" s="30">
        <f t="shared" si="879"/>
        <v>0</v>
      </c>
      <c r="Q534" s="30">
        <f t="shared" si="879"/>
        <v>53.2</v>
      </c>
      <c r="R534" s="30">
        <f t="shared" si="877"/>
        <v>53.2</v>
      </c>
      <c r="S534" s="30">
        <f t="shared" ref="S534:S544" si="880">S535</f>
        <v>0</v>
      </c>
      <c r="T534" s="30">
        <f t="shared" ref="T534:V544" si="881">T535</f>
        <v>53.2</v>
      </c>
      <c r="U534" s="30">
        <f t="shared" si="881"/>
        <v>0</v>
      </c>
      <c r="V534" s="30">
        <f t="shared" si="881"/>
        <v>53.2</v>
      </c>
      <c r="X534" s="183"/>
    </row>
    <row r="535" spans="1:24" ht="31.5" outlineLevel="7" x14ac:dyDescent="0.2">
      <c r="A535" s="22" t="s">
        <v>481</v>
      </c>
      <c r="B535" s="22" t="s">
        <v>527</v>
      </c>
      <c r="C535" s="22" t="s">
        <v>157</v>
      </c>
      <c r="D535" s="22"/>
      <c r="E535" s="23" t="s">
        <v>158</v>
      </c>
      <c r="F535" s="30">
        <f>F536</f>
        <v>53.2</v>
      </c>
      <c r="G535" s="30">
        <f t="shared" si="876"/>
        <v>0</v>
      </c>
      <c r="H535" s="30">
        <f t="shared" si="876"/>
        <v>53.2</v>
      </c>
      <c r="I535" s="30">
        <f t="shared" si="876"/>
        <v>12228.172430000001</v>
      </c>
      <c r="J535" s="30">
        <f t="shared" si="876"/>
        <v>12237.859689999999</v>
      </c>
      <c r="K535" s="30">
        <f t="shared" si="876"/>
        <v>4076.0574700000002</v>
      </c>
      <c r="L535" s="30">
        <f t="shared" si="876"/>
        <v>28595.28959</v>
      </c>
      <c r="M535" s="30">
        <f t="shared" si="877"/>
        <v>53.2</v>
      </c>
      <c r="N535" s="30">
        <f t="shared" si="878"/>
        <v>0</v>
      </c>
      <c r="O535" s="30">
        <f t="shared" si="879"/>
        <v>53.2</v>
      </c>
      <c r="P535" s="30">
        <f t="shared" si="879"/>
        <v>0</v>
      </c>
      <c r="Q535" s="30">
        <f t="shared" si="879"/>
        <v>53.2</v>
      </c>
      <c r="R535" s="30">
        <f t="shared" si="877"/>
        <v>53.2</v>
      </c>
      <c r="S535" s="30">
        <f t="shared" si="880"/>
        <v>0</v>
      </c>
      <c r="T535" s="30">
        <f t="shared" si="881"/>
        <v>53.2</v>
      </c>
      <c r="U535" s="30">
        <f t="shared" si="881"/>
        <v>0</v>
      </c>
      <c r="V535" s="30">
        <f t="shared" si="881"/>
        <v>53.2</v>
      </c>
      <c r="X535" s="183"/>
    </row>
    <row r="536" spans="1:24" ht="15.75" outlineLevel="7" x14ac:dyDescent="0.2">
      <c r="A536" s="22" t="s">
        <v>481</v>
      </c>
      <c r="B536" s="22" t="s">
        <v>527</v>
      </c>
      <c r="C536" s="22" t="s">
        <v>339</v>
      </c>
      <c r="D536" s="22"/>
      <c r="E536" s="23" t="s">
        <v>340</v>
      </c>
      <c r="F536" s="30">
        <f>F543</f>
        <v>53.2</v>
      </c>
      <c r="G536" s="30">
        <f>G543</f>
        <v>0</v>
      </c>
      <c r="H536" s="30">
        <f>H543+H541+H539+H537</f>
        <v>53.2</v>
      </c>
      <c r="I536" s="30">
        <f t="shared" ref="I536:V536" si="882">I543+I541+I539+I537</f>
        <v>12228.172430000001</v>
      </c>
      <c r="J536" s="30">
        <f t="shared" si="882"/>
        <v>12237.859689999999</v>
      </c>
      <c r="K536" s="30">
        <f t="shared" si="882"/>
        <v>4076.0574700000002</v>
      </c>
      <c r="L536" s="30">
        <f t="shared" si="882"/>
        <v>28595.28959</v>
      </c>
      <c r="M536" s="30">
        <f t="shared" si="882"/>
        <v>53.2</v>
      </c>
      <c r="N536" s="30">
        <f t="shared" si="882"/>
        <v>0</v>
      </c>
      <c r="O536" s="30">
        <f t="shared" si="882"/>
        <v>53.2</v>
      </c>
      <c r="P536" s="30">
        <f t="shared" si="882"/>
        <v>0</v>
      </c>
      <c r="Q536" s="30">
        <f t="shared" si="882"/>
        <v>53.2</v>
      </c>
      <c r="R536" s="30">
        <f t="shared" si="882"/>
        <v>53.2</v>
      </c>
      <c r="S536" s="30">
        <f t="shared" si="882"/>
        <v>0</v>
      </c>
      <c r="T536" s="30">
        <f t="shared" si="882"/>
        <v>53.2</v>
      </c>
      <c r="U536" s="30">
        <f t="shared" si="882"/>
        <v>0</v>
      </c>
      <c r="V536" s="30">
        <f t="shared" si="882"/>
        <v>53.2</v>
      </c>
      <c r="X536" s="183"/>
    </row>
    <row r="537" spans="1:24" ht="31.5" outlineLevel="7" x14ac:dyDescent="0.25">
      <c r="A537" s="32" t="s">
        <v>481</v>
      </c>
      <c r="B537" s="111" t="s">
        <v>527</v>
      </c>
      <c r="C537" s="111" t="s">
        <v>814</v>
      </c>
      <c r="D537" s="111"/>
      <c r="E537" s="119" t="s">
        <v>879</v>
      </c>
      <c r="F537" s="30"/>
      <c r="G537" s="30"/>
      <c r="H537" s="30"/>
      <c r="I537" s="30">
        <f t="shared" ref="I537:L541" si="883">I538</f>
        <v>0</v>
      </c>
      <c r="J537" s="30">
        <f t="shared" si="883"/>
        <v>12237.859689999999</v>
      </c>
      <c r="K537" s="30">
        <f t="shared" si="883"/>
        <v>0</v>
      </c>
      <c r="L537" s="30">
        <f t="shared" si="883"/>
        <v>12237.859689999999</v>
      </c>
      <c r="M537" s="30"/>
      <c r="N537" s="30"/>
      <c r="O537" s="30"/>
      <c r="P537" s="30"/>
      <c r="Q537" s="30"/>
      <c r="R537" s="30"/>
      <c r="S537" s="30"/>
      <c r="T537" s="30"/>
      <c r="U537" s="30"/>
      <c r="V537" s="30"/>
      <c r="X537" s="183"/>
    </row>
    <row r="538" spans="1:24" ht="31.5" outlineLevel="7" x14ac:dyDescent="0.25">
      <c r="A538" s="34" t="s">
        <v>481</v>
      </c>
      <c r="B538" s="113" t="s">
        <v>527</v>
      </c>
      <c r="C538" s="113" t="s">
        <v>814</v>
      </c>
      <c r="D538" s="114" t="s">
        <v>65</v>
      </c>
      <c r="E538" s="116" t="s">
        <v>66</v>
      </c>
      <c r="F538" s="30"/>
      <c r="G538" s="30"/>
      <c r="H538" s="30"/>
      <c r="I538" s="31"/>
      <c r="J538" s="31">
        <v>12237.859689999999</v>
      </c>
      <c r="K538" s="31"/>
      <c r="L538" s="31">
        <f>SUM(H538:K538)</f>
        <v>12237.859689999999</v>
      </c>
      <c r="M538" s="30"/>
      <c r="N538" s="30"/>
      <c r="O538" s="30"/>
      <c r="P538" s="30"/>
      <c r="Q538" s="30"/>
      <c r="R538" s="30"/>
      <c r="S538" s="30"/>
      <c r="T538" s="30"/>
      <c r="U538" s="30"/>
      <c r="V538" s="30"/>
      <c r="X538" s="183"/>
    </row>
    <row r="539" spans="1:24" ht="31.5" outlineLevel="7" x14ac:dyDescent="0.25">
      <c r="A539" s="32" t="s">
        <v>481</v>
      </c>
      <c r="B539" s="111" t="s">
        <v>527</v>
      </c>
      <c r="C539" s="112" t="s">
        <v>806</v>
      </c>
      <c r="D539" s="114"/>
      <c r="E539" s="115" t="s">
        <v>619</v>
      </c>
      <c r="F539" s="30"/>
      <c r="G539" s="30"/>
      <c r="H539" s="30"/>
      <c r="I539" s="30">
        <f t="shared" si="883"/>
        <v>0</v>
      </c>
      <c r="J539" s="30">
        <f t="shared" si="883"/>
        <v>0</v>
      </c>
      <c r="K539" s="30">
        <f t="shared" si="883"/>
        <v>4076.0574700000002</v>
      </c>
      <c r="L539" s="30">
        <f t="shared" si="883"/>
        <v>4076.0574700000002</v>
      </c>
      <c r="M539" s="30"/>
      <c r="N539" s="30"/>
      <c r="O539" s="30"/>
      <c r="P539" s="30"/>
      <c r="Q539" s="30"/>
      <c r="R539" s="30"/>
      <c r="S539" s="30"/>
      <c r="T539" s="30"/>
      <c r="U539" s="30"/>
      <c r="V539" s="30"/>
      <c r="X539" s="183"/>
    </row>
    <row r="540" spans="1:24" ht="31.5" outlineLevel="7" x14ac:dyDescent="0.25">
      <c r="A540" s="34" t="s">
        <v>481</v>
      </c>
      <c r="B540" s="113" t="s">
        <v>527</v>
      </c>
      <c r="C540" s="114" t="s">
        <v>806</v>
      </c>
      <c r="D540" s="114" t="s">
        <v>65</v>
      </c>
      <c r="E540" s="116" t="s">
        <v>66</v>
      </c>
      <c r="F540" s="30"/>
      <c r="G540" s="30"/>
      <c r="H540" s="30"/>
      <c r="I540" s="51"/>
      <c r="J540" s="51"/>
      <c r="K540" s="51">
        <v>4076.0574700000002</v>
      </c>
      <c r="L540" s="51">
        <f>SUM(H540:K540)</f>
        <v>4076.0574700000002</v>
      </c>
      <c r="M540" s="30"/>
      <c r="N540" s="30"/>
      <c r="O540" s="30"/>
      <c r="P540" s="30"/>
      <c r="Q540" s="30"/>
      <c r="R540" s="30"/>
      <c r="S540" s="30"/>
      <c r="T540" s="30"/>
      <c r="U540" s="30"/>
      <c r="V540" s="30"/>
      <c r="X540" s="183"/>
    </row>
    <row r="541" spans="1:24" ht="31.5" outlineLevel="7" x14ac:dyDescent="0.25">
      <c r="A541" s="32" t="s">
        <v>481</v>
      </c>
      <c r="B541" s="111" t="s">
        <v>527</v>
      </c>
      <c r="C541" s="112" t="s">
        <v>806</v>
      </c>
      <c r="D541" s="114"/>
      <c r="E541" s="115" t="s">
        <v>761</v>
      </c>
      <c r="F541" s="30"/>
      <c r="G541" s="30"/>
      <c r="H541" s="30"/>
      <c r="I541" s="30">
        <f t="shared" si="883"/>
        <v>12228.172430000001</v>
      </c>
      <c r="J541" s="30">
        <f t="shared" si="883"/>
        <v>0</v>
      </c>
      <c r="K541" s="30">
        <f t="shared" si="883"/>
        <v>0</v>
      </c>
      <c r="L541" s="30">
        <f t="shared" si="883"/>
        <v>12228.172430000001</v>
      </c>
      <c r="M541" s="30"/>
      <c r="N541" s="30"/>
      <c r="O541" s="30"/>
      <c r="P541" s="30"/>
      <c r="Q541" s="30"/>
      <c r="R541" s="30"/>
      <c r="S541" s="30"/>
      <c r="T541" s="30"/>
      <c r="U541" s="30"/>
      <c r="V541" s="30"/>
      <c r="X541" s="183"/>
    </row>
    <row r="542" spans="1:24" ht="31.5" outlineLevel="7" x14ac:dyDescent="0.25">
      <c r="A542" s="34" t="s">
        <v>481</v>
      </c>
      <c r="B542" s="113" t="s">
        <v>527</v>
      </c>
      <c r="C542" s="114" t="s">
        <v>806</v>
      </c>
      <c r="D542" s="114" t="s">
        <v>65</v>
      </c>
      <c r="E542" s="116" t="s">
        <v>66</v>
      </c>
      <c r="F542" s="30"/>
      <c r="G542" s="30"/>
      <c r="H542" s="30"/>
      <c r="I542" s="51">
        <v>12228.172430000001</v>
      </c>
      <c r="J542" s="51"/>
      <c r="K542" s="51"/>
      <c r="L542" s="51">
        <f>SUM(H542:K542)</f>
        <v>12228.172430000001</v>
      </c>
      <c r="M542" s="30"/>
      <c r="N542" s="30"/>
      <c r="O542" s="30"/>
      <c r="P542" s="30"/>
      <c r="Q542" s="30"/>
      <c r="R542" s="30"/>
      <c r="S542" s="30"/>
      <c r="T542" s="30"/>
      <c r="U542" s="30"/>
      <c r="V542" s="30"/>
      <c r="X542" s="183"/>
    </row>
    <row r="543" spans="1:24" ht="31.5" hidden="1" outlineLevel="7" x14ac:dyDescent="0.2">
      <c r="A543" s="22" t="s">
        <v>481</v>
      </c>
      <c r="B543" s="22" t="s">
        <v>527</v>
      </c>
      <c r="C543" s="22" t="s">
        <v>645</v>
      </c>
      <c r="D543" s="22"/>
      <c r="E543" s="23" t="s">
        <v>647</v>
      </c>
      <c r="F543" s="30">
        <f>F544</f>
        <v>53.2</v>
      </c>
      <c r="G543" s="30">
        <f t="shared" si="876"/>
        <v>0</v>
      </c>
      <c r="H543" s="30">
        <f t="shared" si="876"/>
        <v>53.2</v>
      </c>
      <c r="I543" s="30">
        <f t="shared" si="876"/>
        <v>0</v>
      </c>
      <c r="J543" s="30">
        <f t="shared" si="876"/>
        <v>0</v>
      </c>
      <c r="K543" s="30">
        <f t="shared" si="876"/>
        <v>0</v>
      </c>
      <c r="L543" s="30">
        <f t="shared" si="876"/>
        <v>53.2</v>
      </c>
      <c r="M543" s="30">
        <f t="shared" si="877"/>
        <v>53.2</v>
      </c>
      <c r="N543" s="30">
        <f t="shared" si="878"/>
        <v>0</v>
      </c>
      <c r="O543" s="30">
        <f t="shared" si="879"/>
        <v>53.2</v>
      </c>
      <c r="P543" s="30">
        <f t="shared" si="879"/>
        <v>0</v>
      </c>
      <c r="Q543" s="30">
        <f t="shared" si="879"/>
        <v>53.2</v>
      </c>
      <c r="R543" s="30">
        <f t="shared" si="877"/>
        <v>53.2</v>
      </c>
      <c r="S543" s="30">
        <f t="shared" si="880"/>
        <v>0</v>
      </c>
      <c r="T543" s="30">
        <f t="shared" si="881"/>
        <v>53.2</v>
      </c>
      <c r="U543" s="30">
        <f t="shared" si="881"/>
        <v>0</v>
      </c>
      <c r="V543" s="30">
        <f t="shared" si="881"/>
        <v>53.2</v>
      </c>
      <c r="X543" s="183"/>
    </row>
    <row r="544" spans="1:24" ht="31.5" hidden="1" outlineLevel="7" x14ac:dyDescent="0.2">
      <c r="A544" s="22" t="s">
        <v>481</v>
      </c>
      <c r="B544" s="22" t="s">
        <v>527</v>
      </c>
      <c r="C544" s="22" t="s">
        <v>644</v>
      </c>
      <c r="D544" s="22"/>
      <c r="E544" s="23" t="s">
        <v>686</v>
      </c>
      <c r="F544" s="30">
        <f>F545</f>
        <v>53.2</v>
      </c>
      <c r="G544" s="30">
        <f t="shared" si="876"/>
        <v>0</v>
      </c>
      <c r="H544" s="30">
        <f t="shared" si="876"/>
        <v>53.2</v>
      </c>
      <c r="I544" s="30">
        <f t="shared" si="876"/>
        <v>0</v>
      </c>
      <c r="J544" s="30">
        <f t="shared" si="876"/>
        <v>0</v>
      </c>
      <c r="K544" s="30">
        <f t="shared" si="876"/>
        <v>0</v>
      </c>
      <c r="L544" s="30">
        <f t="shared" si="876"/>
        <v>53.2</v>
      </c>
      <c r="M544" s="30">
        <f t="shared" si="877"/>
        <v>53.2</v>
      </c>
      <c r="N544" s="30">
        <f t="shared" si="878"/>
        <v>0</v>
      </c>
      <c r="O544" s="30">
        <f t="shared" si="879"/>
        <v>53.2</v>
      </c>
      <c r="P544" s="30">
        <f t="shared" si="879"/>
        <v>0</v>
      </c>
      <c r="Q544" s="30">
        <f t="shared" si="879"/>
        <v>53.2</v>
      </c>
      <c r="R544" s="30">
        <f t="shared" si="877"/>
        <v>53.2</v>
      </c>
      <c r="S544" s="30">
        <f t="shared" si="880"/>
        <v>0</v>
      </c>
      <c r="T544" s="30">
        <f t="shared" si="881"/>
        <v>53.2</v>
      </c>
      <c r="U544" s="30">
        <f t="shared" si="881"/>
        <v>0</v>
      </c>
      <c r="V544" s="30">
        <f t="shared" si="881"/>
        <v>53.2</v>
      </c>
      <c r="X544" s="183"/>
    </row>
    <row r="545" spans="1:24" ht="31.5" hidden="1" outlineLevel="7" x14ac:dyDescent="0.2">
      <c r="A545" s="26" t="s">
        <v>481</v>
      </c>
      <c r="B545" s="26" t="s">
        <v>527</v>
      </c>
      <c r="C545" s="26" t="s">
        <v>644</v>
      </c>
      <c r="D545" s="34" t="s">
        <v>65</v>
      </c>
      <c r="E545" s="35" t="s">
        <v>66</v>
      </c>
      <c r="F545" s="31">
        <v>53.2</v>
      </c>
      <c r="G545" s="31"/>
      <c r="H545" s="31">
        <f>SUM(F545:G545)</f>
        <v>53.2</v>
      </c>
      <c r="I545" s="31"/>
      <c r="J545" s="31"/>
      <c r="K545" s="31"/>
      <c r="L545" s="31">
        <f>SUM(H545:K545)</f>
        <v>53.2</v>
      </c>
      <c r="M545" s="31">
        <v>53.2</v>
      </c>
      <c r="N545" s="31"/>
      <c r="O545" s="31">
        <f>SUM(M545:N545)</f>
        <v>53.2</v>
      </c>
      <c r="P545" s="31"/>
      <c r="Q545" s="31">
        <f>SUM(O545:P545)</f>
        <v>53.2</v>
      </c>
      <c r="R545" s="31">
        <v>53.2</v>
      </c>
      <c r="S545" s="31"/>
      <c r="T545" s="31">
        <f>SUM(R545:S545)</f>
        <v>53.2</v>
      </c>
      <c r="U545" s="31"/>
      <c r="V545" s="31">
        <f>SUM(T545:U545)</f>
        <v>53.2</v>
      </c>
      <c r="X545" s="183"/>
    </row>
    <row r="546" spans="1:24" ht="15.75" hidden="1" outlineLevel="1" x14ac:dyDescent="0.2">
      <c r="A546" s="32" t="s">
        <v>481</v>
      </c>
      <c r="B546" s="32" t="s">
        <v>529</v>
      </c>
      <c r="C546" s="32"/>
      <c r="D546" s="32"/>
      <c r="E546" s="33" t="s">
        <v>530</v>
      </c>
      <c r="F546" s="30">
        <f t="shared" ref="F546:V550" si="884">F547</f>
        <v>12191.5</v>
      </c>
      <c r="G546" s="30">
        <f t="shared" si="884"/>
        <v>0</v>
      </c>
      <c r="H546" s="30">
        <f t="shared" si="884"/>
        <v>12191.5</v>
      </c>
      <c r="I546" s="30">
        <f t="shared" si="884"/>
        <v>0</v>
      </c>
      <c r="J546" s="30">
        <f t="shared" si="884"/>
        <v>0</v>
      </c>
      <c r="K546" s="30">
        <f t="shared" si="884"/>
        <v>0</v>
      </c>
      <c r="L546" s="30">
        <f t="shared" si="884"/>
        <v>12191.5</v>
      </c>
      <c r="M546" s="30">
        <f t="shared" ref="M546:M550" si="885">M547</f>
        <v>12191.5</v>
      </c>
      <c r="N546" s="30">
        <f t="shared" si="884"/>
        <v>0</v>
      </c>
      <c r="O546" s="30">
        <f t="shared" si="884"/>
        <v>12191.5</v>
      </c>
      <c r="P546" s="30">
        <f t="shared" si="884"/>
        <v>0</v>
      </c>
      <c r="Q546" s="30">
        <f t="shared" si="884"/>
        <v>12191.5</v>
      </c>
      <c r="R546" s="30">
        <f t="shared" ref="R546:R550" si="886">R547</f>
        <v>12191.5</v>
      </c>
      <c r="S546" s="30">
        <f t="shared" si="884"/>
        <v>0</v>
      </c>
      <c r="T546" s="30">
        <f t="shared" si="884"/>
        <v>12191.5</v>
      </c>
      <c r="U546" s="30">
        <f t="shared" si="884"/>
        <v>0</v>
      </c>
      <c r="V546" s="30">
        <f t="shared" si="884"/>
        <v>12191.5</v>
      </c>
      <c r="X546" s="183"/>
    </row>
    <row r="547" spans="1:24" ht="31.5" hidden="1" outlineLevel="2" x14ac:dyDescent="0.2">
      <c r="A547" s="32" t="s">
        <v>481</v>
      </c>
      <c r="B547" s="32" t="s">
        <v>529</v>
      </c>
      <c r="C547" s="32" t="s">
        <v>30</v>
      </c>
      <c r="D547" s="32"/>
      <c r="E547" s="33" t="s">
        <v>31</v>
      </c>
      <c r="F547" s="30">
        <f t="shared" si="884"/>
        <v>12191.5</v>
      </c>
      <c r="G547" s="30">
        <f t="shared" si="884"/>
        <v>0</v>
      </c>
      <c r="H547" s="30">
        <f t="shared" si="884"/>
        <v>12191.5</v>
      </c>
      <c r="I547" s="30">
        <f t="shared" si="884"/>
        <v>0</v>
      </c>
      <c r="J547" s="30">
        <f t="shared" si="884"/>
        <v>0</v>
      </c>
      <c r="K547" s="30">
        <f t="shared" si="884"/>
        <v>0</v>
      </c>
      <c r="L547" s="30">
        <f t="shared" si="884"/>
        <v>12191.5</v>
      </c>
      <c r="M547" s="30">
        <f t="shared" si="885"/>
        <v>12191.5</v>
      </c>
      <c r="N547" s="30">
        <f t="shared" si="884"/>
        <v>0</v>
      </c>
      <c r="O547" s="30">
        <f t="shared" si="884"/>
        <v>12191.5</v>
      </c>
      <c r="P547" s="30">
        <f t="shared" si="884"/>
        <v>0</v>
      </c>
      <c r="Q547" s="30">
        <f t="shared" si="884"/>
        <v>12191.5</v>
      </c>
      <c r="R547" s="30">
        <f t="shared" si="886"/>
        <v>12191.5</v>
      </c>
      <c r="S547" s="30">
        <f t="shared" si="884"/>
        <v>0</v>
      </c>
      <c r="T547" s="30">
        <f t="shared" si="884"/>
        <v>12191.5</v>
      </c>
      <c r="U547" s="30">
        <f t="shared" si="884"/>
        <v>0</v>
      </c>
      <c r="V547" s="30">
        <f t="shared" si="884"/>
        <v>12191.5</v>
      </c>
      <c r="X547" s="183"/>
    </row>
    <row r="548" spans="1:24" ht="32.25" hidden="1" customHeight="1" outlineLevel="3" x14ac:dyDescent="0.2">
      <c r="A548" s="32" t="s">
        <v>481</v>
      </c>
      <c r="B548" s="32" t="s">
        <v>529</v>
      </c>
      <c r="C548" s="32" t="s">
        <v>32</v>
      </c>
      <c r="D548" s="32"/>
      <c r="E548" s="33" t="s">
        <v>33</v>
      </c>
      <c r="F548" s="30">
        <f t="shared" si="884"/>
        <v>12191.5</v>
      </c>
      <c r="G548" s="30">
        <f t="shared" si="884"/>
        <v>0</v>
      </c>
      <c r="H548" s="30">
        <f t="shared" si="884"/>
        <v>12191.5</v>
      </c>
      <c r="I548" s="30">
        <f t="shared" si="884"/>
        <v>0</v>
      </c>
      <c r="J548" s="30">
        <f t="shared" si="884"/>
        <v>0</v>
      </c>
      <c r="K548" s="30">
        <f t="shared" si="884"/>
        <v>0</v>
      </c>
      <c r="L548" s="30">
        <f t="shared" si="884"/>
        <v>12191.5</v>
      </c>
      <c r="M548" s="30">
        <f t="shared" si="885"/>
        <v>12191.5</v>
      </c>
      <c r="N548" s="30">
        <f t="shared" si="884"/>
        <v>0</v>
      </c>
      <c r="O548" s="30">
        <f t="shared" si="884"/>
        <v>12191.5</v>
      </c>
      <c r="P548" s="30">
        <f t="shared" si="884"/>
        <v>0</v>
      </c>
      <c r="Q548" s="30">
        <f t="shared" si="884"/>
        <v>12191.5</v>
      </c>
      <c r="R548" s="30">
        <f t="shared" si="886"/>
        <v>12191.5</v>
      </c>
      <c r="S548" s="30">
        <f t="shared" si="884"/>
        <v>0</v>
      </c>
      <c r="T548" s="30">
        <f t="shared" si="884"/>
        <v>12191.5</v>
      </c>
      <c r="U548" s="30">
        <f t="shared" si="884"/>
        <v>0</v>
      </c>
      <c r="V548" s="30">
        <f t="shared" si="884"/>
        <v>12191.5</v>
      </c>
      <c r="X548" s="183"/>
    </row>
    <row r="549" spans="1:24" ht="31.5" hidden="1" outlineLevel="4" x14ac:dyDescent="0.2">
      <c r="A549" s="32" t="s">
        <v>481</v>
      </c>
      <c r="B549" s="32" t="s">
        <v>529</v>
      </c>
      <c r="C549" s="32" t="s">
        <v>85</v>
      </c>
      <c r="D549" s="32"/>
      <c r="E549" s="33" t="s">
        <v>86</v>
      </c>
      <c r="F549" s="30">
        <f t="shared" si="884"/>
        <v>12191.5</v>
      </c>
      <c r="G549" s="30">
        <f t="shared" si="884"/>
        <v>0</v>
      </c>
      <c r="H549" s="30">
        <f t="shared" si="884"/>
        <v>12191.5</v>
      </c>
      <c r="I549" s="30">
        <f t="shared" si="884"/>
        <v>0</v>
      </c>
      <c r="J549" s="30">
        <f t="shared" si="884"/>
        <v>0</v>
      </c>
      <c r="K549" s="30">
        <f t="shared" si="884"/>
        <v>0</v>
      </c>
      <c r="L549" s="30">
        <f t="shared" si="884"/>
        <v>12191.5</v>
      </c>
      <c r="M549" s="30">
        <f t="shared" si="885"/>
        <v>12191.5</v>
      </c>
      <c r="N549" s="30">
        <f t="shared" si="884"/>
        <v>0</v>
      </c>
      <c r="O549" s="30">
        <f t="shared" si="884"/>
        <v>12191.5</v>
      </c>
      <c r="P549" s="30">
        <f t="shared" si="884"/>
        <v>0</v>
      </c>
      <c r="Q549" s="30">
        <f t="shared" si="884"/>
        <v>12191.5</v>
      </c>
      <c r="R549" s="30">
        <f t="shared" si="886"/>
        <v>12191.5</v>
      </c>
      <c r="S549" s="30">
        <f t="shared" si="884"/>
        <v>0</v>
      </c>
      <c r="T549" s="30">
        <f t="shared" si="884"/>
        <v>12191.5</v>
      </c>
      <c r="U549" s="30">
        <f t="shared" si="884"/>
        <v>0</v>
      </c>
      <c r="V549" s="30">
        <f t="shared" si="884"/>
        <v>12191.5</v>
      </c>
      <c r="X549" s="183"/>
    </row>
    <row r="550" spans="1:24" ht="15.75" hidden="1" outlineLevel="5" x14ac:dyDescent="0.2">
      <c r="A550" s="32" t="s">
        <v>481</v>
      </c>
      <c r="B550" s="32" t="s">
        <v>529</v>
      </c>
      <c r="C550" s="32" t="s">
        <v>229</v>
      </c>
      <c r="D550" s="32"/>
      <c r="E550" s="33" t="s">
        <v>230</v>
      </c>
      <c r="F550" s="30">
        <f t="shared" si="884"/>
        <v>12191.5</v>
      </c>
      <c r="G550" s="30">
        <f t="shared" si="884"/>
        <v>0</v>
      </c>
      <c r="H550" s="30">
        <f t="shared" si="884"/>
        <v>12191.5</v>
      </c>
      <c r="I550" s="30">
        <f t="shared" si="884"/>
        <v>0</v>
      </c>
      <c r="J550" s="30">
        <f t="shared" si="884"/>
        <v>0</v>
      </c>
      <c r="K550" s="30">
        <f t="shared" si="884"/>
        <v>0</v>
      </c>
      <c r="L550" s="30">
        <f t="shared" si="884"/>
        <v>12191.5</v>
      </c>
      <c r="M550" s="30">
        <f t="shared" si="885"/>
        <v>12191.5</v>
      </c>
      <c r="N550" s="30">
        <f t="shared" si="884"/>
        <v>0</v>
      </c>
      <c r="O550" s="30">
        <f t="shared" si="884"/>
        <v>12191.5</v>
      </c>
      <c r="P550" s="30">
        <f t="shared" si="884"/>
        <v>0</v>
      </c>
      <c r="Q550" s="30">
        <f t="shared" si="884"/>
        <v>12191.5</v>
      </c>
      <c r="R550" s="30">
        <f t="shared" si="886"/>
        <v>12191.5</v>
      </c>
      <c r="S550" s="30">
        <f t="shared" si="884"/>
        <v>0</v>
      </c>
      <c r="T550" s="30">
        <f t="shared" si="884"/>
        <v>12191.5</v>
      </c>
      <c r="U550" s="30">
        <f t="shared" si="884"/>
        <v>0</v>
      </c>
      <c r="V550" s="30">
        <f t="shared" si="884"/>
        <v>12191.5</v>
      </c>
      <c r="X550" s="183"/>
    </row>
    <row r="551" spans="1:24" ht="31.5" hidden="1" outlineLevel="7" x14ac:dyDescent="0.2">
      <c r="A551" s="34" t="s">
        <v>481</v>
      </c>
      <c r="B551" s="34" t="s">
        <v>529</v>
      </c>
      <c r="C551" s="34" t="s">
        <v>229</v>
      </c>
      <c r="D551" s="34" t="s">
        <v>65</v>
      </c>
      <c r="E551" s="35" t="s">
        <v>66</v>
      </c>
      <c r="F551" s="31">
        <v>12191.5</v>
      </c>
      <c r="G551" s="31"/>
      <c r="H551" s="31">
        <f>SUM(F551:G551)</f>
        <v>12191.5</v>
      </c>
      <c r="I551" s="31"/>
      <c r="J551" s="31"/>
      <c r="K551" s="31"/>
      <c r="L551" s="31">
        <f>SUM(H551:K551)</f>
        <v>12191.5</v>
      </c>
      <c r="M551" s="31">
        <v>12191.5</v>
      </c>
      <c r="N551" s="31"/>
      <c r="O551" s="31">
        <f>SUM(M551:N551)</f>
        <v>12191.5</v>
      </c>
      <c r="P551" s="31"/>
      <c r="Q551" s="31">
        <f>SUM(O551:P551)</f>
        <v>12191.5</v>
      </c>
      <c r="R551" s="31">
        <v>12191.5</v>
      </c>
      <c r="S551" s="31"/>
      <c r="T551" s="31">
        <f>SUM(R551:S551)</f>
        <v>12191.5</v>
      </c>
      <c r="U551" s="31"/>
      <c r="V551" s="31">
        <f>SUM(T551:U551)</f>
        <v>12191.5</v>
      </c>
      <c r="X551" s="183"/>
    </row>
    <row r="552" spans="1:24" ht="15.75" outlineLevel="7" x14ac:dyDescent="0.2">
      <c r="A552" s="32" t="s">
        <v>481</v>
      </c>
      <c r="B552" s="32" t="s">
        <v>531</v>
      </c>
      <c r="C552" s="32"/>
      <c r="D552" s="32"/>
      <c r="E552" s="33" t="s">
        <v>532</v>
      </c>
      <c r="F552" s="30">
        <f>F563</f>
        <v>150</v>
      </c>
      <c r="G552" s="30">
        <f>G563</f>
        <v>0</v>
      </c>
      <c r="H552" s="30">
        <f>H563</f>
        <v>150</v>
      </c>
      <c r="I552" s="30">
        <f>I563+I553</f>
        <v>0</v>
      </c>
      <c r="J552" s="30">
        <f t="shared" ref="J552:V552" si="887">J563+J553</f>
        <v>0</v>
      </c>
      <c r="K552" s="30">
        <f t="shared" si="887"/>
        <v>201.07442</v>
      </c>
      <c r="L552" s="30">
        <f t="shared" si="887"/>
        <v>351.07442000000003</v>
      </c>
      <c r="M552" s="30">
        <f t="shared" si="887"/>
        <v>150</v>
      </c>
      <c r="N552" s="30">
        <f t="shared" si="887"/>
        <v>0</v>
      </c>
      <c r="O552" s="30">
        <f t="shared" si="887"/>
        <v>150</v>
      </c>
      <c r="P552" s="30">
        <f t="shared" si="887"/>
        <v>0</v>
      </c>
      <c r="Q552" s="30">
        <f t="shared" si="887"/>
        <v>150</v>
      </c>
      <c r="R552" s="30">
        <f t="shared" si="887"/>
        <v>150</v>
      </c>
      <c r="S552" s="30">
        <f t="shared" si="887"/>
        <v>0</v>
      </c>
      <c r="T552" s="30">
        <f t="shared" si="887"/>
        <v>150</v>
      </c>
      <c r="U552" s="30">
        <f t="shared" si="887"/>
        <v>0</v>
      </c>
      <c r="V552" s="30">
        <f t="shared" si="887"/>
        <v>150</v>
      </c>
      <c r="X552" s="183"/>
    </row>
    <row r="553" spans="1:24" ht="15.75" outlineLevel="7" x14ac:dyDescent="0.2">
      <c r="A553" s="32" t="s">
        <v>481</v>
      </c>
      <c r="B553" s="112" t="s">
        <v>562</v>
      </c>
      <c r="C553" s="32"/>
      <c r="D553" s="32"/>
      <c r="E553" s="33" t="s">
        <v>563</v>
      </c>
      <c r="F553" s="30"/>
      <c r="G553" s="30"/>
      <c r="H553" s="30"/>
      <c r="I553" s="30">
        <f>I554</f>
        <v>0</v>
      </c>
      <c r="J553" s="30">
        <f t="shared" ref="J553:V553" si="888">J554</f>
        <v>0</v>
      </c>
      <c r="K553" s="30">
        <f t="shared" si="888"/>
        <v>201.07442</v>
      </c>
      <c r="L553" s="30">
        <f t="shared" si="888"/>
        <v>201.07442</v>
      </c>
      <c r="M553" s="30">
        <f t="shared" si="888"/>
        <v>0</v>
      </c>
      <c r="N553" s="30">
        <f t="shared" si="888"/>
        <v>0</v>
      </c>
      <c r="O553" s="30">
        <f t="shared" si="888"/>
        <v>0</v>
      </c>
      <c r="P553" s="30">
        <f t="shared" si="888"/>
        <v>0</v>
      </c>
      <c r="Q553" s="30">
        <f t="shared" si="888"/>
        <v>0</v>
      </c>
      <c r="R553" s="30">
        <f t="shared" si="888"/>
        <v>0</v>
      </c>
      <c r="S553" s="30">
        <f t="shared" si="888"/>
        <v>0</v>
      </c>
      <c r="T553" s="30">
        <f t="shared" si="888"/>
        <v>0</v>
      </c>
      <c r="U553" s="30">
        <f t="shared" si="888"/>
        <v>0</v>
      </c>
      <c r="V553" s="30">
        <f t="shared" si="888"/>
        <v>0</v>
      </c>
      <c r="X553" s="183"/>
    </row>
    <row r="554" spans="1:24" ht="31.5" outlineLevel="7" x14ac:dyDescent="0.25">
      <c r="A554" s="32" t="s">
        <v>481</v>
      </c>
      <c r="B554" s="112" t="s">
        <v>562</v>
      </c>
      <c r="C554" s="32" t="s">
        <v>57</v>
      </c>
      <c r="D554" s="32" t="s">
        <v>447</v>
      </c>
      <c r="E554" s="120" t="s">
        <v>58</v>
      </c>
      <c r="F554" s="30"/>
      <c r="G554" s="30"/>
      <c r="H554" s="30"/>
      <c r="I554" s="30">
        <f t="shared" ref="I554:L555" si="889">I555</f>
        <v>0</v>
      </c>
      <c r="J554" s="30">
        <f t="shared" si="889"/>
        <v>0</v>
      </c>
      <c r="K554" s="30">
        <f t="shared" si="889"/>
        <v>201.07442</v>
      </c>
      <c r="L554" s="30">
        <f t="shared" si="889"/>
        <v>201.07442</v>
      </c>
      <c r="M554" s="30"/>
      <c r="N554" s="30"/>
      <c r="O554" s="30"/>
      <c r="P554" s="30"/>
      <c r="Q554" s="30"/>
      <c r="R554" s="30"/>
      <c r="S554" s="30"/>
      <c r="T554" s="30"/>
      <c r="U554" s="30"/>
      <c r="V554" s="30"/>
      <c r="X554" s="183"/>
    </row>
    <row r="555" spans="1:24" ht="31.5" outlineLevel="7" x14ac:dyDescent="0.25">
      <c r="A555" s="32" t="s">
        <v>481</v>
      </c>
      <c r="B555" s="112" t="s">
        <v>562</v>
      </c>
      <c r="C555" s="32" t="s">
        <v>59</v>
      </c>
      <c r="D555" s="32" t="s">
        <v>447</v>
      </c>
      <c r="E555" s="120" t="s">
        <v>60</v>
      </c>
      <c r="F555" s="30"/>
      <c r="G555" s="30"/>
      <c r="H555" s="30"/>
      <c r="I555" s="30">
        <f t="shared" si="889"/>
        <v>0</v>
      </c>
      <c r="J555" s="30">
        <f t="shared" si="889"/>
        <v>0</v>
      </c>
      <c r="K555" s="30">
        <f t="shared" si="889"/>
        <v>201.07442</v>
      </c>
      <c r="L555" s="30">
        <f t="shared" si="889"/>
        <v>201.07442</v>
      </c>
      <c r="M555" s="30"/>
      <c r="N555" s="30"/>
      <c r="O555" s="30"/>
      <c r="P555" s="30"/>
      <c r="Q555" s="30"/>
      <c r="R555" s="30"/>
      <c r="S555" s="30"/>
      <c r="T555" s="30"/>
      <c r="U555" s="30"/>
      <c r="V555" s="30"/>
      <c r="X555" s="183"/>
    </row>
    <row r="556" spans="1:24" ht="31.5" outlineLevel="7" x14ac:dyDescent="0.25">
      <c r="A556" s="32" t="s">
        <v>481</v>
      </c>
      <c r="B556" s="112" t="s">
        <v>562</v>
      </c>
      <c r="C556" s="32" t="s">
        <v>61</v>
      </c>
      <c r="D556" s="32"/>
      <c r="E556" s="120" t="s">
        <v>807</v>
      </c>
      <c r="F556" s="30"/>
      <c r="G556" s="30"/>
      <c r="H556" s="30"/>
      <c r="I556" s="30">
        <f t="shared" ref="I556:L556" si="890">I557+I559+I561</f>
        <v>0</v>
      </c>
      <c r="J556" s="30">
        <f t="shared" si="890"/>
        <v>0</v>
      </c>
      <c r="K556" s="30">
        <f t="shared" si="890"/>
        <v>201.07442</v>
      </c>
      <c r="L556" s="30">
        <f t="shared" si="890"/>
        <v>201.07442</v>
      </c>
      <c r="M556" s="30"/>
      <c r="N556" s="30"/>
      <c r="O556" s="30"/>
      <c r="P556" s="30"/>
      <c r="Q556" s="30"/>
      <c r="R556" s="30"/>
      <c r="S556" s="30"/>
      <c r="T556" s="30"/>
      <c r="U556" s="30"/>
      <c r="V556" s="30"/>
      <c r="X556" s="183"/>
    </row>
    <row r="557" spans="1:24" ht="31.5" outlineLevel="7" x14ac:dyDescent="0.25">
      <c r="A557" s="32" t="s">
        <v>481</v>
      </c>
      <c r="B557" s="112" t="s">
        <v>562</v>
      </c>
      <c r="C557" s="32" t="s">
        <v>442</v>
      </c>
      <c r="D557" s="112"/>
      <c r="E557" s="121" t="s">
        <v>492</v>
      </c>
      <c r="F557" s="30"/>
      <c r="G557" s="30"/>
      <c r="H557" s="30"/>
      <c r="I557" s="30">
        <f t="shared" ref="I557:L561" si="891">I558</f>
        <v>0</v>
      </c>
      <c r="J557" s="30">
        <f t="shared" si="891"/>
        <v>0</v>
      </c>
      <c r="K557" s="30">
        <f t="shared" si="891"/>
        <v>100.53721</v>
      </c>
      <c r="L557" s="30">
        <f t="shared" si="891"/>
        <v>100.53721</v>
      </c>
      <c r="M557" s="30"/>
      <c r="N557" s="30"/>
      <c r="O557" s="30"/>
      <c r="P557" s="30"/>
      <c r="Q557" s="30"/>
      <c r="R557" s="30"/>
      <c r="S557" s="30"/>
      <c r="T557" s="30"/>
      <c r="U557" s="30"/>
      <c r="V557" s="30"/>
      <c r="X557" s="183"/>
    </row>
    <row r="558" spans="1:24" ht="31.5" outlineLevel="7" x14ac:dyDescent="0.25">
      <c r="A558" s="34" t="s">
        <v>481</v>
      </c>
      <c r="B558" s="114" t="s">
        <v>562</v>
      </c>
      <c r="C558" s="34" t="s">
        <v>442</v>
      </c>
      <c r="D558" s="114" t="s">
        <v>65</v>
      </c>
      <c r="E558" s="116" t="s">
        <v>66</v>
      </c>
      <c r="F558" s="30"/>
      <c r="G558" s="30"/>
      <c r="H558" s="30"/>
      <c r="I558" s="31"/>
      <c r="J558" s="31"/>
      <c r="K558" s="31">
        <v>100.53721</v>
      </c>
      <c r="L558" s="31">
        <f>SUM(H558:K558)</f>
        <v>100.53721</v>
      </c>
      <c r="M558" s="30"/>
      <c r="N558" s="30"/>
      <c r="O558" s="30"/>
      <c r="P558" s="30"/>
      <c r="Q558" s="30"/>
      <c r="R558" s="30"/>
      <c r="S558" s="30"/>
      <c r="T558" s="30"/>
      <c r="U558" s="30"/>
      <c r="V558" s="30"/>
      <c r="X558" s="183"/>
    </row>
    <row r="559" spans="1:24" ht="31.5" outlineLevel="7" x14ac:dyDescent="0.25">
      <c r="A559" s="32" t="s">
        <v>481</v>
      </c>
      <c r="B559" s="112" t="s">
        <v>562</v>
      </c>
      <c r="C559" s="32" t="s">
        <v>442</v>
      </c>
      <c r="D559" s="112"/>
      <c r="E559" s="121" t="s">
        <v>448</v>
      </c>
      <c r="F559" s="30"/>
      <c r="G559" s="30"/>
      <c r="H559" s="30"/>
      <c r="I559" s="30">
        <f t="shared" si="891"/>
        <v>0</v>
      </c>
      <c r="J559" s="30">
        <f t="shared" si="891"/>
        <v>0</v>
      </c>
      <c r="K559" s="30">
        <f t="shared" si="891"/>
        <v>100.53721</v>
      </c>
      <c r="L559" s="30">
        <f t="shared" si="891"/>
        <v>100.53721</v>
      </c>
      <c r="M559" s="30"/>
      <c r="N559" s="30"/>
      <c r="O559" s="30"/>
      <c r="P559" s="30"/>
      <c r="Q559" s="30"/>
      <c r="R559" s="30"/>
      <c r="S559" s="30"/>
      <c r="T559" s="30"/>
      <c r="U559" s="30"/>
      <c r="V559" s="30"/>
      <c r="X559" s="183"/>
    </row>
    <row r="560" spans="1:24" ht="31.5" outlineLevel="7" x14ac:dyDescent="0.25">
      <c r="A560" s="34" t="s">
        <v>481</v>
      </c>
      <c r="B560" s="114" t="s">
        <v>562</v>
      </c>
      <c r="C560" s="34" t="s">
        <v>442</v>
      </c>
      <c r="D560" s="114" t="s">
        <v>65</v>
      </c>
      <c r="E560" s="116" t="s">
        <v>66</v>
      </c>
      <c r="F560" s="30"/>
      <c r="G560" s="30"/>
      <c r="H560" s="30"/>
      <c r="I560" s="31"/>
      <c r="J560" s="31"/>
      <c r="K560" s="31">
        <v>100.53721</v>
      </c>
      <c r="L560" s="31">
        <f>SUM(H560:K560)</f>
        <v>100.53721</v>
      </c>
      <c r="M560" s="30"/>
      <c r="N560" s="30"/>
      <c r="O560" s="30"/>
      <c r="P560" s="30"/>
      <c r="Q560" s="30"/>
      <c r="R560" s="30"/>
      <c r="S560" s="30"/>
      <c r="T560" s="30"/>
      <c r="U560" s="30"/>
      <c r="V560" s="30"/>
      <c r="X560" s="183"/>
    </row>
    <row r="561" spans="1:24" ht="31.5" hidden="1" outlineLevel="7" x14ac:dyDescent="0.25">
      <c r="A561" s="32" t="s">
        <v>481</v>
      </c>
      <c r="B561" s="112" t="s">
        <v>562</v>
      </c>
      <c r="C561" s="32" t="s">
        <v>442</v>
      </c>
      <c r="D561" s="112"/>
      <c r="E561" s="121" t="s">
        <v>881</v>
      </c>
      <c r="F561" s="30"/>
      <c r="G561" s="30"/>
      <c r="H561" s="30"/>
      <c r="I561" s="30">
        <f t="shared" si="891"/>
        <v>0</v>
      </c>
      <c r="J561" s="30">
        <f t="shared" si="891"/>
        <v>0</v>
      </c>
      <c r="K561" s="30">
        <f t="shared" si="891"/>
        <v>0</v>
      </c>
      <c r="L561" s="30">
        <f t="shared" si="891"/>
        <v>0</v>
      </c>
      <c r="M561" s="30"/>
      <c r="N561" s="30"/>
      <c r="O561" s="30"/>
      <c r="P561" s="30"/>
      <c r="Q561" s="30"/>
      <c r="R561" s="30"/>
      <c r="S561" s="30"/>
      <c r="T561" s="30"/>
      <c r="U561" s="30"/>
      <c r="V561" s="30"/>
      <c r="X561" s="183"/>
    </row>
    <row r="562" spans="1:24" ht="31.5" hidden="1" outlineLevel="7" x14ac:dyDescent="0.25">
      <c r="A562" s="34" t="s">
        <v>481</v>
      </c>
      <c r="B562" s="114" t="s">
        <v>562</v>
      </c>
      <c r="C562" s="34" t="s">
        <v>442</v>
      </c>
      <c r="D562" s="114" t="s">
        <v>65</v>
      </c>
      <c r="E562" s="116" t="s">
        <v>66</v>
      </c>
      <c r="F562" s="30"/>
      <c r="G562" s="30"/>
      <c r="H562" s="30"/>
      <c r="I562" s="31"/>
      <c r="J562" s="31"/>
      <c r="K562" s="31"/>
      <c r="L562" s="31">
        <f>SUM(H562:K562)</f>
        <v>0</v>
      </c>
      <c r="M562" s="30"/>
      <c r="N562" s="30"/>
      <c r="O562" s="30"/>
      <c r="P562" s="30"/>
      <c r="Q562" s="30"/>
      <c r="R562" s="30"/>
      <c r="S562" s="30"/>
      <c r="T562" s="30"/>
      <c r="U562" s="30"/>
      <c r="V562" s="30"/>
      <c r="X562" s="183"/>
    </row>
    <row r="563" spans="1:24" ht="15.75" hidden="1" outlineLevel="1" x14ac:dyDescent="0.2">
      <c r="A563" s="32" t="s">
        <v>481</v>
      </c>
      <c r="B563" s="32" t="s">
        <v>533</v>
      </c>
      <c r="C563" s="32"/>
      <c r="D563" s="32"/>
      <c r="E563" s="33" t="s">
        <v>534</v>
      </c>
      <c r="F563" s="30">
        <f t="shared" ref="F563:V567" si="892">F564</f>
        <v>150</v>
      </c>
      <c r="G563" s="30">
        <f t="shared" si="892"/>
        <v>0</v>
      </c>
      <c r="H563" s="30">
        <f t="shared" si="892"/>
        <v>150</v>
      </c>
      <c r="I563" s="30">
        <f t="shared" si="892"/>
        <v>0</v>
      </c>
      <c r="J563" s="30">
        <f t="shared" si="892"/>
        <v>0</v>
      </c>
      <c r="K563" s="30">
        <f t="shared" si="892"/>
        <v>0</v>
      </c>
      <c r="L563" s="30">
        <f t="shared" si="892"/>
        <v>150</v>
      </c>
      <c r="M563" s="30">
        <f t="shared" ref="M563:M567" si="893">M564</f>
        <v>150</v>
      </c>
      <c r="N563" s="30">
        <f t="shared" si="892"/>
        <v>0</v>
      </c>
      <c r="O563" s="30">
        <f t="shared" si="892"/>
        <v>150</v>
      </c>
      <c r="P563" s="30">
        <f t="shared" si="892"/>
        <v>0</v>
      </c>
      <c r="Q563" s="30">
        <f t="shared" si="892"/>
        <v>150</v>
      </c>
      <c r="R563" s="30">
        <f t="shared" ref="R563:R567" si="894">R564</f>
        <v>150</v>
      </c>
      <c r="S563" s="30">
        <f t="shared" si="892"/>
        <v>0</v>
      </c>
      <c r="T563" s="30">
        <f t="shared" si="892"/>
        <v>150</v>
      </c>
      <c r="U563" s="30">
        <f t="shared" si="892"/>
        <v>0</v>
      </c>
      <c r="V563" s="30">
        <f t="shared" si="892"/>
        <v>150</v>
      </c>
      <c r="X563" s="183"/>
    </row>
    <row r="564" spans="1:24" ht="31.5" hidden="1" outlineLevel="2" x14ac:dyDescent="0.2">
      <c r="A564" s="32" t="s">
        <v>481</v>
      </c>
      <c r="B564" s="32" t="s">
        <v>533</v>
      </c>
      <c r="C564" s="32" t="s">
        <v>157</v>
      </c>
      <c r="D564" s="32"/>
      <c r="E564" s="33" t="s">
        <v>158</v>
      </c>
      <c r="F564" s="30">
        <f t="shared" si="892"/>
        <v>150</v>
      </c>
      <c r="G564" s="30">
        <f t="shared" si="892"/>
        <v>0</v>
      </c>
      <c r="H564" s="30">
        <f t="shared" si="892"/>
        <v>150</v>
      </c>
      <c r="I564" s="30">
        <f t="shared" si="892"/>
        <v>0</v>
      </c>
      <c r="J564" s="30">
        <f t="shared" si="892"/>
        <v>0</v>
      </c>
      <c r="K564" s="30">
        <f t="shared" si="892"/>
        <v>0</v>
      </c>
      <c r="L564" s="30">
        <f t="shared" si="892"/>
        <v>150</v>
      </c>
      <c r="M564" s="30">
        <f t="shared" si="893"/>
        <v>150</v>
      </c>
      <c r="N564" s="30">
        <f t="shared" si="892"/>
        <v>0</v>
      </c>
      <c r="O564" s="30">
        <f t="shared" si="892"/>
        <v>150</v>
      </c>
      <c r="P564" s="30">
        <f t="shared" si="892"/>
        <v>0</v>
      </c>
      <c r="Q564" s="30">
        <f t="shared" si="892"/>
        <v>150</v>
      </c>
      <c r="R564" s="30">
        <f t="shared" si="894"/>
        <v>150</v>
      </c>
      <c r="S564" s="30">
        <f t="shared" si="892"/>
        <v>0</v>
      </c>
      <c r="T564" s="30">
        <f t="shared" si="892"/>
        <v>150</v>
      </c>
      <c r="U564" s="30">
        <f t="shared" si="892"/>
        <v>0</v>
      </c>
      <c r="V564" s="30">
        <f t="shared" si="892"/>
        <v>150</v>
      </c>
      <c r="X564" s="183"/>
    </row>
    <row r="565" spans="1:24" ht="15.75" hidden="1" outlineLevel="3" x14ac:dyDescent="0.2">
      <c r="A565" s="32" t="s">
        <v>481</v>
      </c>
      <c r="B565" s="32" t="s">
        <v>533</v>
      </c>
      <c r="C565" s="32" t="s">
        <v>231</v>
      </c>
      <c r="D565" s="32"/>
      <c r="E565" s="33" t="s">
        <v>232</v>
      </c>
      <c r="F565" s="30">
        <f t="shared" si="892"/>
        <v>150</v>
      </c>
      <c r="G565" s="30">
        <f t="shared" si="892"/>
        <v>0</v>
      </c>
      <c r="H565" s="30">
        <f t="shared" si="892"/>
        <v>150</v>
      </c>
      <c r="I565" s="30">
        <f t="shared" si="892"/>
        <v>0</v>
      </c>
      <c r="J565" s="30">
        <f t="shared" si="892"/>
        <v>0</v>
      </c>
      <c r="K565" s="30">
        <f t="shared" si="892"/>
        <v>0</v>
      </c>
      <c r="L565" s="30">
        <f t="shared" si="892"/>
        <v>150</v>
      </c>
      <c r="M565" s="30">
        <f t="shared" si="893"/>
        <v>150</v>
      </c>
      <c r="N565" s="30">
        <f t="shared" si="892"/>
        <v>0</v>
      </c>
      <c r="O565" s="30">
        <f t="shared" si="892"/>
        <v>150</v>
      </c>
      <c r="P565" s="30">
        <f t="shared" si="892"/>
        <v>0</v>
      </c>
      <c r="Q565" s="30">
        <f t="shared" si="892"/>
        <v>150</v>
      </c>
      <c r="R565" s="30">
        <f t="shared" si="894"/>
        <v>150</v>
      </c>
      <c r="S565" s="30">
        <f t="shared" si="892"/>
        <v>0</v>
      </c>
      <c r="T565" s="30">
        <f t="shared" si="892"/>
        <v>150</v>
      </c>
      <c r="U565" s="30">
        <f t="shared" si="892"/>
        <v>0</v>
      </c>
      <c r="V565" s="30">
        <f t="shared" si="892"/>
        <v>150</v>
      </c>
      <c r="X565" s="183"/>
    </row>
    <row r="566" spans="1:24" ht="31.5" hidden="1" outlineLevel="4" x14ac:dyDescent="0.2">
      <c r="A566" s="32" t="s">
        <v>481</v>
      </c>
      <c r="B566" s="32" t="s">
        <v>533</v>
      </c>
      <c r="C566" s="32" t="s">
        <v>233</v>
      </c>
      <c r="D566" s="32"/>
      <c r="E566" s="33" t="s">
        <v>430</v>
      </c>
      <c r="F566" s="30">
        <f t="shared" si="892"/>
        <v>150</v>
      </c>
      <c r="G566" s="30">
        <f t="shared" si="892"/>
        <v>0</v>
      </c>
      <c r="H566" s="30">
        <f t="shared" si="892"/>
        <v>150</v>
      </c>
      <c r="I566" s="30">
        <f t="shared" si="892"/>
        <v>0</v>
      </c>
      <c r="J566" s="30">
        <f t="shared" si="892"/>
        <v>0</v>
      </c>
      <c r="K566" s="30">
        <f t="shared" si="892"/>
        <v>0</v>
      </c>
      <c r="L566" s="30">
        <f t="shared" si="892"/>
        <v>150</v>
      </c>
      <c r="M566" s="30">
        <f t="shared" si="893"/>
        <v>150</v>
      </c>
      <c r="N566" s="30">
        <f t="shared" si="892"/>
        <v>0</v>
      </c>
      <c r="O566" s="30">
        <f t="shared" si="892"/>
        <v>150</v>
      </c>
      <c r="P566" s="30">
        <f t="shared" si="892"/>
        <v>0</v>
      </c>
      <c r="Q566" s="30">
        <f t="shared" si="892"/>
        <v>150</v>
      </c>
      <c r="R566" s="30">
        <f t="shared" si="894"/>
        <v>150</v>
      </c>
      <c r="S566" s="30">
        <f t="shared" si="892"/>
        <v>0</v>
      </c>
      <c r="T566" s="30">
        <f t="shared" si="892"/>
        <v>150</v>
      </c>
      <c r="U566" s="30">
        <f t="shared" si="892"/>
        <v>0</v>
      </c>
      <c r="V566" s="30">
        <f t="shared" si="892"/>
        <v>150</v>
      </c>
      <c r="X566" s="183"/>
    </row>
    <row r="567" spans="1:24" ht="15.75" hidden="1" outlineLevel="5" x14ac:dyDescent="0.2">
      <c r="A567" s="32" t="s">
        <v>481</v>
      </c>
      <c r="B567" s="32" t="s">
        <v>533</v>
      </c>
      <c r="C567" s="32" t="s">
        <v>234</v>
      </c>
      <c r="D567" s="32"/>
      <c r="E567" s="33" t="s">
        <v>10</v>
      </c>
      <c r="F567" s="30">
        <f t="shared" si="892"/>
        <v>150</v>
      </c>
      <c r="G567" s="30">
        <f t="shared" si="892"/>
        <v>0</v>
      </c>
      <c r="H567" s="30">
        <f t="shared" si="892"/>
        <v>150</v>
      </c>
      <c r="I567" s="30">
        <f t="shared" si="892"/>
        <v>0</v>
      </c>
      <c r="J567" s="30">
        <f t="shared" si="892"/>
        <v>0</v>
      </c>
      <c r="K567" s="30">
        <f t="shared" si="892"/>
        <v>0</v>
      </c>
      <c r="L567" s="30">
        <f t="shared" si="892"/>
        <v>150</v>
      </c>
      <c r="M567" s="30">
        <f t="shared" si="893"/>
        <v>150</v>
      </c>
      <c r="N567" s="30">
        <f t="shared" si="892"/>
        <v>0</v>
      </c>
      <c r="O567" s="30">
        <f t="shared" si="892"/>
        <v>150</v>
      </c>
      <c r="P567" s="30">
        <f t="shared" si="892"/>
        <v>0</v>
      </c>
      <c r="Q567" s="30">
        <f t="shared" si="892"/>
        <v>150</v>
      </c>
      <c r="R567" s="30">
        <f t="shared" si="894"/>
        <v>150</v>
      </c>
      <c r="S567" s="30">
        <f t="shared" si="892"/>
        <v>0</v>
      </c>
      <c r="T567" s="30">
        <f t="shared" si="892"/>
        <v>150</v>
      </c>
      <c r="U567" s="30">
        <f t="shared" si="892"/>
        <v>0</v>
      </c>
      <c r="V567" s="30">
        <f t="shared" si="892"/>
        <v>150</v>
      </c>
      <c r="X567" s="183"/>
    </row>
    <row r="568" spans="1:24" ht="15.75" hidden="1" outlineLevel="7" x14ac:dyDescent="0.2">
      <c r="A568" s="34" t="s">
        <v>481</v>
      </c>
      <c r="B568" s="34" t="s">
        <v>533</v>
      </c>
      <c r="C568" s="34" t="s">
        <v>234</v>
      </c>
      <c r="D568" s="34" t="s">
        <v>7</v>
      </c>
      <c r="E568" s="35" t="s">
        <v>8</v>
      </c>
      <c r="F568" s="31">
        <v>150</v>
      </c>
      <c r="G568" s="31"/>
      <c r="H568" s="31">
        <f>SUM(F568:G568)</f>
        <v>150</v>
      </c>
      <c r="I568" s="31"/>
      <c r="J568" s="31"/>
      <c r="K568" s="31"/>
      <c r="L568" s="31">
        <f>SUM(H568:K568)</f>
        <v>150</v>
      </c>
      <c r="M568" s="31">
        <v>150</v>
      </c>
      <c r="N568" s="31"/>
      <c r="O568" s="31">
        <f>SUM(M568:N568)</f>
        <v>150</v>
      </c>
      <c r="P568" s="31"/>
      <c r="Q568" s="31">
        <f>SUM(O568:P568)</f>
        <v>150</v>
      </c>
      <c r="R568" s="31">
        <v>150</v>
      </c>
      <c r="S568" s="31"/>
      <c r="T568" s="31">
        <f>SUM(R568:S568)</f>
        <v>150</v>
      </c>
      <c r="U568" s="31"/>
      <c r="V568" s="31">
        <f>SUM(T568:U568)</f>
        <v>150</v>
      </c>
      <c r="X568" s="183"/>
    </row>
    <row r="569" spans="1:24" ht="15.75" outlineLevel="7" x14ac:dyDescent="0.2">
      <c r="A569" s="32" t="s">
        <v>481</v>
      </c>
      <c r="B569" s="32" t="s">
        <v>535</v>
      </c>
      <c r="C569" s="34"/>
      <c r="D569" s="34"/>
      <c r="E569" s="69" t="s">
        <v>536</v>
      </c>
      <c r="F569" s="30">
        <f>F570+F588+F582+F576</f>
        <v>45213.712</v>
      </c>
      <c r="G569" s="30">
        <f t="shared" ref="G569:J569" si="895">G570+G588+G582+G576</f>
        <v>0</v>
      </c>
      <c r="H569" s="30">
        <f t="shared" si="895"/>
        <v>45213.712</v>
      </c>
      <c r="I569" s="30">
        <f t="shared" si="895"/>
        <v>0</v>
      </c>
      <c r="J569" s="30">
        <f t="shared" si="895"/>
        <v>3017.9715000000001</v>
      </c>
      <c r="K569" s="30">
        <f t="shared" ref="K569:L569" si="896">K570+K588+K582+K576</f>
        <v>6783.5311999999994</v>
      </c>
      <c r="L569" s="30">
        <f t="shared" si="896"/>
        <v>55015.214699999997</v>
      </c>
      <c r="M569" s="30">
        <f t="shared" ref="M569:R569" si="897">M570+M588+M582+M576</f>
        <v>41200.712</v>
      </c>
      <c r="N569" s="30">
        <f t="shared" ref="N569" si="898">N570+N588+N582+N576</f>
        <v>0</v>
      </c>
      <c r="O569" s="30">
        <f t="shared" ref="O569:Q569" si="899">O570+O588+O582+O576</f>
        <v>41200.712</v>
      </c>
      <c r="P569" s="30">
        <f t="shared" si="899"/>
        <v>0</v>
      </c>
      <c r="Q569" s="30">
        <f t="shared" si="899"/>
        <v>41200.712</v>
      </c>
      <c r="R569" s="30">
        <f t="shared" si="897"/>
        <v>29317</v>
      </c>
      <c r="S569" s="30">
        <f t="shared" ref="S569" si="900">S570+S588+S582+S576</f>
        <v>0</v>
      </c>
      <c r="T569" s="30">
        <f t="shared" ref="T569:V569" si="901">T570+T588+T582+T576</f>
        <v>29317</v>
      </c>
      <c r="U569" s="30">
        <f t="shared" si="901"/>
        <v>0</v>
      </c>
      <c r="V569" s="30">
        <f t="shared" si="901"/>
        <v>29317</v>
      </c>
      <c r="X569" s="183"/>
    </row>
    <row r="570" spans="1:24" ht="15.75" hidden="1" outlineLevel="1" x14ac:dyDescent="0.2">
      <c r="A570" s="32" t="s">
        <v>481</v>
      </c>
      <c r="B570" s="32" t="s">
        <v>537</v>
      </c>
      <c r="C570" s="32"/>
      <c r="D570" s="32"/>
      <c r="E570" s="33" t="s">
        <v>538</v>
      </c>
      <c r="F570" s="30">
        <f t="shared" ref="F570:V574" si="902">F571</f>
        <v>14289.1</v>
      </c>
      <c r="G570" s="30">
        <f t="shared" si="902"/>
        <v>0</v>
      </c>
      <c r="H570" s="30">
        <f t="shared" si="902"/>
        <v>14289.1</v>
      </c>
      <c r="I570" s="30">
        <f t="shared" si="902"/>
        <v>0</v>
      </c>
      <c r="J570" s="30">
        <f t="shared" si="902"/>
        <v>0</v>
      </c>
      <c r="K570" s="30">
        <f t="shared" si="902"/>
        <v>0</v>
      </c>
      <c r="L570" s="30">
        <f t="shared" si="902"/>
        <v>14289.1</v>
      </c>
      <c r="M570" s="30">
        <f t="shared" ref="M570:M574" si="903">M571</f>
        <v>14289.1</v>
      </c>
      <c r="N570" s="30">
        <f t="shared" si="902"/>
        <v>0</v>
      </c>
      <c r="O570" s="30">
        <f t="shared" si="902"/>
        <v>14289.1</v>
      </c>
      <c r="P570" s="30">
        <f t="shared" si="902"/>
        <v>0</v>
      </c>
      <c r="Q570" s="30">
        <f t="shared" si="902"/>
        <v>14289.1</v>
      </c>
      <c r="R570" s="30">
        <f t="shared" ref="R570:R574" si="904">R571</f>
        <v>14289.1</v>
      </c>
      <c r="S570" s="30">
        <f t="shared" si="902"/>
        <v>0</v>
      </c>
      <c r="T570" s="30">
        <f t="shared" si="902"/>
        <v>14289.1</v>
      </c>
      <c r="U570" s="30">
        <f t="shared" si="902"/>
        <v>0</v>
      </c>
      <c r="V570" s="30">
        <f t="shared" si="902"/>
        <v>14289.1</v>
      </c>
      <c r="X570" s="183"/>
    </row>
    <row r="571" spans="1:24" ht="31.5" hidden="1" outlineLevel="2" x14ac:dyDescent="0.2">
      <c r="A571" s="32" t="s">
        <v>481</v>
      </c>
      <c r="B571" s="32" t="s">
        <v>537</v>
      </c>
      <c r="C571" s="32" t="s">
        <v>30</v>
      </c>
      <c r="D571" s="32"/>
      <c r="E571" s="33" t="s">
        <v>31</v>
      </c>
      <c r="F571" s="30">
        <f t="shared" si="902"/>
        <v>14289.1</v>
      </c>
      <c r="G571" s="30">
        <f t="shared" si="902"/>
        <v>0</v>
      </c>
      <c r="H571" s="30">
        <f t="shared" si="902"/>
        <v>14289.1</v>
      </c>
      <c r="I571" s="30">
        <f t="shared" si="902"/>
        <v>0</v>
      </c>
      <c r="J571" s="30">
        <f t="shared" si="902"/>
        <v>0</v>
      </c>
      <c r="K571" s="30">
        <f t="shared" si="902"/>
        <v>0</v>
      </c>
      <c r="L571" s="30">
        <f t="shared" si="902"/>
        <v>14289.1</v>
      </c>
      <c r="M571" s="30">
        <f t="shared" si="903"/>
        <v>14289.1</v>
      </c>
      <c r="N571" s="30">
        <f t="shared" si="902"/>
        <v>0</v>
      </c>
      <c r="O571" s="30">
        <f t="shared" si="902"/>
        <v>14289.1</v>
      </c>
      <c r="P571" s="30">
        <f t="shared" si="902"/>
        <v>0</v>
      </c>
      <c r="Q571" s="30">
        <f t="shared" si="902"/>
        <v>14289.1</v>
      </c>
      <c r="R571" s="30">
        <f t="shared" si="904"/>
        <v>14289.1</v>
      </c>
      <c r="S571" s="30">
        <f t="shared" si="902"/>
        <v>0</v>
      </c>
      <c r="T571" s="30">
        <f t="shared" si="902"/>
        <v>14289.1</v>
      </c>
      <c r="U571" s="30">
        <f t="shared" si="902"/>
        <v>0</v>
      </c>
      <c r="V571" s="30">
        <f t="shared" si="902"/>
        <v>14289.1</v>
      </c>
      <c r="X571" s="183"/>
    </row>
    <row r="572" spans="1:24" ht="30.75" hidden="1" customHeight="1" outlineLevel="3" x14ac:dyDescent="0.2">
      <c r="A572" s="32" t="s">
        <v>481</v>
      </c>
      <c r="B572" s="32" t="s">
        <v>537</v>
      </c>
      <c r="C572" s="32" t="s">
        <v>32</v>
      </c>
      <c r="D572" s="32"/>
      <c r="E572" s="33" t="s">
        <v>33</v>
      </c>
      <c r="F572" s="30">
        <f t="shared" si="902"/>
        <v>14289.1</v>
      </c>
      <c r="G572" s="30">
        <f t="shared" si="902"/>
        <v>0</v>
      </c>
      <c r="H572" s="30">
        <f t="shared" si="902"/>
        <v>14289.1</v>
      </c>
      <c r="I572" s="30">
        <f t="shared" si="902"/>
        <v>0</v>
      </c>
      <c r="J572" s="30">
        <f t="shared" si="902"/>
        <v>0</v>
      </c>
      <c r="K572" s="30">
        <f t="shared" si="902"/>
        <v>0</v>
      </c>
      <c r="L572" s="30">
        <f t="shared" si="902"/>
        <v>14289.1</v>
      </c>
      <c r="M572" s="30">
        <f t="shared" si="903"/>
        <v>14289.1</v>
      </c>
      <c r="N572" s="30">
        <f t="shared" si="902"/>
        <v>0</v>
      </c>
      <c r="O572" s="30">
        <f t="shared" si="902"/>
        <v>14289.1</v>
      </c>
      <c r="P572" s="30">
        <f t="shared" si="902"/>
        <v>0</v>
      </c>
      <c r="Q572" s="30">
        <f t="shared" si="902"/>
        <v>14289.1</v>
      </c>
      <c r="R572" s="30">
        <f t="shared" si="904"/>
        <v>14289.1</v>
      </c>
      <c r="S572" s="30">
        <f t="shared" si="902"/>
        <v>0</v>
      </c>
      <c r="T572" s="30">
        <f t="shared" si="902"/>
        <v>14289.1</v>
      </c>
      <c r="U572" s="30">
        <f t="shared" si="902"/>
        <v>0</v>
      </c>
      <c r="V572" s="30">
        <f t="shared" si="902"/>
        <v>14289.1</v>
      </c>
      <c r="X572" s="183"/>
    </row>
    <row r="573" spans="1:24" ht="31.5" hidden="1" outlineLevel="4" x14ac:dyDescent="0.2">
      <c r="A573" s="32" t="s">
        <v>481</v>
      </c>
      <c r="B573" s="32" t="s">
        <v>537</v>
      </c>
      <c r="C573" s="32" t="s">
        <v>34</v>
      </c>
      <c r="D573" s="32"/>
      <c r="E573" s="33" t="s">
        <v>35</v>
      </c>
      <c r="F573" s="30">
        <f t="shared" si="902"/>
        <v>14289.1</v>
      </c>
      <c r="G573" s="30">
        <f t="shared" si="902"/>
        <v>0</v>
      </c>
      <c r="H573" s="30">
        <f t="shared" si="902"/>
        <v>14289.1</v>
      </c>
      <c r="I573" s="30">
        <f t="shared" si="902"/>
        <v>0</v>
      </c>
      <c r="J573" s="30">
        <f t="shared" si="902"/>
        <v>0</v>
      </c>
      <c r="K573" s="30">
        <f t="shared" si="902"/>
        <v>0</v>
      </c>
      <c r="L573" s="30">
        <f t="shared" si="902"/>
        <v>14289.1</v>
      </c>
      <c r="M573" s="30">
        <f t="shared" si="903"/>
        <v>14289.1</v>
      </c>
      <c r="N573" s="30">
        <f t="shared" si="902"/>
        <v>0</v>
      </c>
      <c r="O573" s="30">
        <f t="shared" si="902"/>
        <v>14289.1</v>
      </c>
      <c r="P573" s="30">
        <f t="shared" si="902"/>
        <v>0</v>
      </c>
      <c r="Q573" s="30">
        <f t="shared" si="902"/>
        <v>14289.1</v>
      </c>
      <c r="R573" s="30">
        <f t="shared" si="904"/>
        <v>14289.1</v>
      </c>
      <c r="S573" s="30">
        <f t="shared" si="902"/>
        <v>0</v>
      </c>
      <c r="T573" s="30">
        <f t="shared" si="902"/>
        <v>14289.1</v>
      </c>
      <c r="U573" s="30">
        <f t="shared" si="902"/>
        <v>0</v>
      </c>
      <c r="V573" s="30">
        <f t="shared" si="902"/>
        <v>14289.1</v>
      </c>
      <c r="X573" s="183"/>
    </row>
    <row r="574" spans="1:24" ht="31.5" hidden="1" outlineLevel="5" x14ac:dyDescent="0.2">
      <c r="A574" s="32" t="s">
        <v>481</v>
      </c>
      <c r="B574" s="32" t="s">
        <v>537</v>
      </c>
      <c r="C574" s="32" t="s">
        <v>235</v>
      </c>
      <c r="D574" s="32"/>
      <c r="E574" s="33" t="s">
        <v>457</v>
      </c>
      <c r="F574" s="30">
        <f t="shared" si="902"/>
        <v>14289.1</v>
      </c>
      <c r="G574" s="30">
        <f t="shared" si="902"/>
        <v>0</v>
      </c>
      <c r="H574" s="30">
        <f t="shared" si="902"/>
        <v>14289.1</v>
      </c>
      <c r="I574" s="30">
        <f t="shared" si="902"/>
        <v>0</v>
      </c>
      <c r="J574" s="30">
        <f t="shared" si="902"/>
        <v>0</v>
      </c>
      <c r="K574" s="30">
        <f t="shared" si="902"/>
        <v>0</v>
      </c>
      <c r="L574" s="30">
        <f t="shared" si="902"/>
        <v>14289.1</v>
      </c>
      <c r="M574" s="30">
        <f t="shared" si="903"/>
        <v>14289.1</v>
      </c>
      <c r="N574" s="30">
        <f t="shared" si="902"/>
        <v>0</v>
      </c>
      <c r="O574" s="30">
        <f t="shared" si="902"/>
        <v>14289.1</v>
      </c>
      <c r="P574" s="30">
        <f t="shared" si="902"/>
        <v>0</v>
      </c>
      <c r="Q574" s="30">
        <f t="shared" si="902"/>
        <v>14289.1</v>
      </c>
      <c r="R574" s="30">
        <f t="shared" si="904"/>
        <v>14289.1</v>
      </c>
      <c r="S574" s="30">
        <f t="shared" si="902"/>
        <v>0</v>
      </c>
      <c r="T574" s="30">
        <f t="shared" si="902"/>
        <v>14289.1</v>
      </c>
      <c r="U574" s="30">
        <f t="shared" si="902"/>
        <v>0</v>
      </c>
      <c r="V574" s="30">
        <f t="shared" si="902"/>
        <v>14289.1</v>
      </c>
      <c r="X574" s="183"/>
    </row>
    <row r="575" spans="1:24" ht="15.75" hidden="1" outlineLevel="7" x14ac:dyDescent="0.2">
      <c r="A575" s="34" t="s">
        <v>481</v>
      </c>
      <c r="B575" s="34" t="s">
        <v>537</v>
      </c>
      <c r="C575" s="34" t="s">
        <v>235</v>
      </c>
      <c r="D575" s="34" t="s">
        <v>19</v>
      </c>
      <c r="E575" s="35" t="s">
        <v>20</v>
      </c>
      <c r="F575" s="31">
        <v>14289.1</v>
      </c>
      <c r="G575" s="31"/>
      <c r="H575" s="31">
        <f>SUM(F575:G575)</f>
        <v>14289.1</v>
      </c>
      <c r="I575" s="31"/>
      <c r="J575" s="31"/>
      <c r="K575" s="31"/>
      <c r="L575" s="31">
        <f>SUM(H575:K575)</f>
        <v>14289.1</v>
      </c>
      <c r="M575" s="31">
        <v>14289.1</v>
      </c>
      <c r="N575" s="31"/>
      <c r="O575" s="31">
        <f>SUM(M575:N575)</f>
        <v>14289.1</v>
      </c>
      <c r="P575" s="31"/>
      <c r="Q575" s="31">
        <f>SUM(O575:P575)</f>
        <v>14289.1</v>
      </c>
      <c r="R575" s="31">
        <v>14289.1</v>
      </c>
      <c r="S575" s="31"/>
      <c r="T575" s="31">
        <f>SUM(R575:S575)</f>
        <v>14289.1</v>
      </c>
      <c r="U575" s="31"/>
      <c r="V575" s="31">
        <f>SUM(T575:U575)</f>
        <v>14289.1</v>
      </c>
      <c r="X575" s="183"/>
    </row>
    <row r="576" spans="1:24" ht="15.75" hidden="1" outlineLevel="7" x14ac:dyDescent="0.2">
      <c r="A576" s="32" t="s">
        <v>481</v>
      </c>
      <c r="B576" s="32" t="s">
        <v>539</v>
      </c>
      <c r="C576" s="32"/>
      <c r="D576" s="32"/>
      <c r="E576" s="33" t="s">
        <v>540</v>
      </c>
      <c r="F576" s="30">
        <f>F577</f>
        <v>11883.712</v>
      </c>
      <c r="G576" s="30">
        <f t="shared" ref="G576:L580" si="905">G577</f>
        <v>0</v>
      </c>
      <c r="H576" s="30">
        <f t="shared" si="905"/>
        <v>11883.712</v>
      </c>
      <c r="I576" s="30">
        <f t="shared" si="905"/>
        <v>0</v>
      </c>
      <c r="J576" s="30">
        <f t="shared" si="905"/>
        <v>0</v>
      </c>
      <c r="K576" s="30">
        <f t="shared" si="905"/>
        <v>0</v>
      </c>
      <c r="L576" s="30">
        <f t="shared" si="905"/>
        <v>11883.712</v>
      </c>
      <c r="M576" s="30">
        <f t="shared" ref="M576" si="906">M577</f>
        <v>11883.712</v>
      </c>
      <c r="N576" s="30">
        <f t="shared" ref="N576:N580" si="907">N577</f>
        <v>0</v>
      </c>
      <c r="O576" s="30">
        <f t="shared" ref="O576:Q580" si="908">O577</f>
        <v>11883.712</v>
      </c>
      <c r="P576" s="30">
        <f t="shared" si="908"/>
        <v>0</v>
      </c>
      <c r="Q576" s="30">
        <f t="shared" si="908"/>
        <v>11883.712</v>
      </c>
      <c r="R576" s="30"/>
      <c r="S576" s="30">
        <f t="shared" ref="S576:S580" si="909">S577</f>
        <v>0</v>
      </c>
      <c r="T576" s="30">
        <f t="shared" ref="T576:V580" si="910">T577</f>
        <v>0</v>
      </c>
      <c r="U576" s="30">
        <f t="shared" si="910"/>
        <v>0</v>
      </c>
      <c r="V576" s="30">
        <f t="shared" si="910"/>
        <v>0</v>
      </c>
      <c r="X576" s="183"/>
    </row>
    <row r="577" spans="1:24" ht="31.5" hidden="1" outlineLevel="7" x14ac:dyDescent="0.2">
      <c r="A577" s="22" t="s">
        <v>481</v>
      </c>
      <c r="B577" s="22" t="s">
        <v>539</v>
      </c>
      <c r="C577" s="32" t="s">
        <v>131</v>
      </c>
      <c r="D577" s="32"/>
      <c r="E577" s="33" t="s">
        <v>132</v>
      </c>
      <c r="F577" s="30">
        <f>F578</f>
        <v>11883.712</v>
      </c>
      <c r="G577" s="30">
        <f t="shared" si="905"/>
        <v>0</v>
      </c>
      <c r="H577" s="30">
        <f t="shared" si="905"/>
        <v>11883.712</v>
      </c>
      <c r="I577" s="30">
        <f t="shared" si="905"/>
        <v>0</v>
      </c>
      <c r="J577" s="30">
        <f t="shared" si="905"/>
        <v>0</v>
      </c>
      <c r="K577" s="30">
        <f t="shared" si="905"/>
        <v>0</v>
      </c>
      <c r="L577" s="30">
        <f t="shared" si="905"/>
        <v>11883.712</v>
      </c>
      <c r="M577" s="30">
        <f t="shared" ref="M577:M580" si="911">M578</f>
        <v>11883.712</v>
      </c>
      <c r="N577" s="30">
        <f t="shared" si="907"/>
        <v>0</v>
      </c>
      <c r="O577" s="30">
        <f t="shared" si="908"/>
        <v>11883.712</v>
      </c>
      <c r="P577" s="30">
        <f t="shared" si="908"/>
        <v>0</v>
      </c>
      <c r="Q577" s="30">
        <f t="shared" si="908"/>
        <v>11883.712</v>
      </c>
      <c r="R577" s="30"/>
      <c r="S577" s="30">
        <f t="shared" si="909"/>
        <v>0</v>
      </c>
      <c r="T577" s="30">
        <f t="shared" si="910"/>
        <v>0</v>
      </c>
      <c r="U577" s="30">
        <f t="shared" si="910"/>
        <v>0</v>
      </c>
      <c r="V577" s="30">
        <f t="shared" si="910"/>
        <v>0</v>
      </c>
      <c r="X577" s="183"/>
    </row>
    <row r="578" spans="1:24" ht="31.5" hidden="1" outlineLevel="7" x14ac:dyDescent="0.2">
      <c r="A578" s="22" t="s">
        <v>481</v>
      </c>
      <c r="B578" s="22" t="s">
        <v>539</v>
      </c>
      <c r="C578" s="22" t="s">
        <v>144</v>
      </c>
      <c r="D578" s="22"/>
      <c r="E578" s="23" t="s">
        <v>145</v>
      </c>
      <c r="F578" s="30">
        <f>F579</f>
        <v>11883.712</v>
      </c>
      <c r="G578" s="30">
        <f t="shared" si="905"/>
        <v>0</v>
      </c>
      <c r="H578" s="30">
        <f t="shared" si="905"/>
        <v>11883.712</v>
      </c>
      <c r="I578" s="30">
        <f t="shared" si="905"/>
        <v>0</v>
      </c>
      <c r="J578" s="30">
        <f t="shared" si="905"/>
        <v>0</v>
      </c>
      <c r="K578" s="30">
        <f t="shared" si="905"/>
        <v>0</v>
      </c>
      <c r="L578" s="30">
        <f t="shared" si="905"/>
        <v>11883.712</v>
      </c>
      <c r="M578" s="30">
        <f t="shared" si="911"/>
        <v>11883.712</v>
      </c>
      <c r="N578" s="30">
        <f t="shared" si="907"/>
        <v>0</v>
      </c>
      <c r="O578" s="30">
        <f t="shared" si="908"/>
        <v>11883.712</v>
      </c>
      <c r="P578" s="30">
        <f t="shared" si="908"/>
        <v>0</v>
      </c>
      <c r="Q578" s="30">
        <f t="shared" si="908"/>
        <v>11883.712</v>
      </c>
      <c r="R578" s="30"/>
      <c r="S578" s="30">
        <f t="shared" si="909"/>
        <v>0</v>
      </c>
      <c r="T578" s="30">
        <f t="shared" si="910"/>
        <v>0</v>
      </c>
      <c r="U578" s="30">
        <f t="shared" si="910"/>
        <v>0</v>
      </c>
      <c r="V578" s="30">
        <f t="shared" si="910"/>
        <v>0</v>
      </c>
      <c r="X578" s="183"/>
    </row>
    <row r="579" spans="1:24" ht="31.5" hidden="1" outlineLevel="7" x14ac:dyDescent="0.2">
      <c r="A579" s="22" t="s">
        <v>481</v>
      </c>
      <c r="B579" s="22" t="s">
        <v>539</v>
      </c>
      <c r="C579" s="22" t="s">
        <v>146</v>
      </c>
      <c r="D579" s="22"/>
      <c r="E579" s="23" t="s">
        <v>86</v>
      </c>
      <c r="F579" s="30">
        <f>F580</f>
        <v>11883.712</v>
      </c>
      <c r="G579" s="30">
        <f t="shared" si="905"/>
        <v>0</v>
      </c>
      <c r="H579" s="30">
        <f t="shared" si="905"/>
        <v>11883.712</v>
      </c>
      <c r="I579" s="30">
        <f t="shared" si="905"/>
        <v>0</v>
      </c>
      <c r="J579" s="30">
        <f t="shared" si="905"/>
        <v>0</v>
      </c>
      <c r="K579" s="30">
        <f t="shared" si="905"/>
        <v>0</v>
      </c>
      <c r="L579" s="30">
        <f t="shared" si="905"/>
        <v>11883.712</v>
      </c>
      <c r="M579" s="30">
        <f t="shared" si="911"/>
        <v>11883.712</v>
      </c>
      <c r="N579" s="30">
        <f t="shared" si="907"/>
        <v>0</v>
      </c>
      <c r="O579" s="30">
        <f t="shared" si="908"/>
        <v>11883.712</v>
      </c>
      <c r="P579" s="30">
        <f t="shared" si="908"/>
        <v>0</v>
      </c>
      <c r="Q579" s="30">
        <f t="shared" si="908"/>
        <v>11883.712</v>
      </c>
      <c r="R579" s="30"/>
      <c r="S579" s="30">
        <f t="shared" si="909"/>
        <v>0</v>
      </c>
      <c r="T579" s="30">
        <f t="shared" si="910"/>
        <v>0</v>
      </c>
      <c r="U579" s="30">
        <f t="shared" si="910"/>
        <v>0</v>
      </c>
      <c r="V579" s="30">
        <f t="shared" si="910"/>
        <v>0</v>
      </c>
      <c r="X579" s="183"/>
    </row>
    <row r="580" spans="1:24" ht="64.5" hidden="1" customHeight="1" outlineLevel="7" x14ac:dyDescent="0.2">
      <c r="A580" s="22" t="s">
        <v>481</v>
      </c>
      <c r="B580" s="22" t="s">
        <v>539</v>
      </c>
      <c r="C580" s="22" t="s">
        <v>603</v>
      </c>
      <c r="D580" s="22"/>
      <c r="E580" s="38" t="s">
        <v>604</v>
      </c>
      <c r="F580" s="30">
        <f>F581</f>
        <v>11883.712</v>
      </c>
      <c r="G580" s="30">
        <f t="shared" si="905"/>
        <v>0</v>
      </c>
      <c r="H580" s="30">
        <f t="shared" si="905"/>
        <v>11883.712</v>
      </c>
      <c r="I580" s="30">
        <f t="shared" si="905"/>
        <v>0</v>
      </c>
      <c r="J580" s="30">
        <f t="shared" si="905"/>
        <v>0</v>
      </c>
      <c r="K580" s="30">
        <f t="shared" si="905"/>
        <v>0</v>
      </c>
      <c r="L580" s="30">
        <f t="shared" si="905"/>
        <v>11883.712</v>
      </c>
      <c r="M580" s="30">
        <f t="shared" si="911"/>
        <v>11883.712</v>
      </c>
      <c r="N580" s="30">
        <f t="shared" si="907"/>
        <v>0</v>
      </c>
      <c r="O580" s="30">
        <f t="shared" si="908"/>
        <v>11883.712</v>
      </c>
      <c r="P580" s="30">
        <f t="shared" si="908"/>
        <v>0</v>
      </c>
      <c r="Q580" s="30">
        <f t="shared" si="908"/>
        <v>11883.712</v>
      </c>
      <c r="R580" s="30"/>
      <c r="S580" s="30">
        <f t="shared" si="909"/>
        <v>0</v>
      </c>
      <c r="T580" s="30">
        <f t="shared" si="910"/>
        <v>0</v>
      </c>
      <c r="U580" s="30">
        <f t="shared" si="910"/>
        <v>0</v>
      </c>
      <c r="V580" s="30">
        <f t="shared" si="910"/>
        <v>0</v>
      </c>
      <c r="X580" s="183"/>
    </row>
    <row r="581" spans="1:24" ht="15.75" hidden="1" outlineLevel="7" x14ac:dyDescent="0.2">
      <c r="A581" s="26" t="s">
        <v>481</v>
      </c>
      <c r="B581" s="26" t="s">
        <v>539</v>
      </c>
      <c r="C581" s="26" t="s">
        <v>603</v>
      </c>
      <c r="D581" s="26" t="s">
        <v>15</v>
      </c>
      <c r="E581" s="27" t="s">
        <v>16</v>
      </c>
      <c r="F581" s="31">
        <v>11883.712</v>
      </c>
      <c r="G581" s="31"/>
      <c r="H581" s="31">
        <f>SUM(F581:G581)</f>
        <v>11883.712</v>
      </c>
      <c r="I581" s="31"/>
      <c r="J581" s="31"/>
      <c r="K581" s="31"/>
      <c r="L581" s="31">
        <f>SUM(H581:K581)</f>
        <v>11883.712</v>
      </c>
      <c r="M581" s="31">
        <v>11883.712</v>
      </c>
      <c r="N581" s="31"/>
      <c r="O581" s="31">
        <f>SUM(M581:N581)</f>
        <v>11883.712</v>
      </c>
      <c r="P581" s="31"/>
      <c r="Q581" s="31">
        <f>SUM(O581:P581)</f>
        <v>11883.712</v>
      </c>
      <c r="R581" s="31"/>
      <c r="S581" s="31"/>
      <c r="T581" s="31">
        <f>SUM(R581:S581)</f>
        <v>0</v>
      </c>
      <c r="U581" s="31"/>
      <c r="V581" s="31">
        <f>SUM(T581:U581)</f>
        <v>0</v>
      </c>
      <c r="X581" s="183"/>
    </row>
    <row r="582" spans="1:24" ht="15.75" outlineLevel="1" x14ac:dyDescent="0.2">
      <c r="A582" s="32" t="s">
        <v>481</v>
      </c>
      <c r="B582" s="32" t="s">
        <v>541</v>
      </c>
      <c r="C582" s="32"/>
      <c r="D582" s="32"/>
      <c r="E582" s="33" t="s">
        <v>542</v>
      </c>
      <c r="F582" s="30">
        <f t="shared" ref="F582:V586" si="912">F583</f>
        <v>3000</v>
      </c>
      <c r="G582" s="30">
        <f t="shared" si="912"/>
        <v>0</v>
      </c>
      <c r="H582" s="30">
        <f t="shared" si="912"/>
        <v>3000</v>
      </c>
      <c r="I582" s="30">
        <f t="shared" si="912"/>
        <v>0</v>
      </c>
      <c r="J582" s="30">
        <f t="shared" si="912"/>
        <v>0</v>
      </c>
      <c r="K582" s="30">
        <f t="shared" si="912"/>
        <v>3000</v>
      </c>
      <c r="L582" s="30">
        <f t="shared" si="912"/>
        <v>6000</v>
      </c>
      <c r="M582" s="30">
        <f t="shared" ref="M582:M586" si="913">M583</f>
        <v>3000</v>
      </c>
      <c r="N582" s="30">
        <f t="shared" si="912"/>
        <v>0</v>
      </c>
      <c r="O582" s="30">
        <f t="shared" si="912"/>
        <v>3000</v>
      </c>
      <c r="P582" s="30">
        <f t="shared" si="912"/>
        <v>0</v>
      </c>
      <c r="Q582" s="30">
        <f t="shared" si="912"/>
        <v>3000</v>
      </c>
      <c r="R582" s="30">
        <f t="shared" ref="R582:R586" si="914">R583</f>
        <v>3000</v>
      </c>
      <c r="S582" s="30">
        <f t="shared" si="912"/>
        <v>0</v>
      </c>
      <c r="T582" s="30">
        <f t="shared" si="912"/>
        <v>3000</v>
      </c>
      <c r="U582" s="30">
        <f t="shared" si="912"/>
        <v>0</v>
      </c>
      <c r="V582" s="30">
        <f t="shared" si="912"/>
        <v>3000</v>
      </c>
      <c r="X582" s="183"/>
    </row>
    <row r="583" spans="1:24" ht="31.5" outlineLevel="2" x14ac:dyDescent="0.2">
      <c r="A583" s="32" t="s">
        <v>481</v>
      </c>
      <c r="B583" s="32" t="s">
        <v>541</v>
      </c>
      <c r="C583" s="32" t="s">
        <v>22</v>
      </c>
      <c r="D583" s="32"/>
      <c r="E583" s="33" t="s">
        <v>23</v>
      </c>
      <c r="F583" s="30">
        <f>F584</f>
        <v>3000</v>
      </c>
      <c r="G583" s="30">
        <f t="shared" si="912"/>
        <v>0</v>
      </c>
      <c r="H583" s="30">
        <f t="shared" si="912"/>
        <v>3000</v>
      </c>
      <c r="I583" s="30">
        <f t="shared" si="912"/>
        <v>0</v>
      </c>
      <c r="J583" s="30">
        <f t="shared" si="912"/>
        <v>0</v>
      </c>
      <c r="K583" s="30">
        <f t="shared" si="912"/>
        <v>3000</v>
      </c>
      <c r="L583" s="30">
        <f t="shared" si="912"/>
        <v>6000</v>
      </c>
      <c r="M583" s="30">
        <f t="shared" si="913"/>
        <v>3000</v>
      </c>
      <c r="N583" s="30">
        <f t="shared" si="912"/>
        <v>0</v>
      </c>
      <c r="O583" s="30">
        <f t="shared" si="912"/>
        <v>3000</v>
      </c>
      <c r="P583" s="30">
        <f t="shared" si="912"/>
        <v>0</v>
      </c>
      <c r="Q583" s="30">
        <f t="shared" si="912"/>
        <v>3000</v>
      </c>
      <c r="R583" s="30">
        <f t="shared" si="914"/>
        <v>3000</v>
      </c>
      <c r="S583" s="30">
        <f t="shared" si="912"/>
        <v>0</v>
      </c>
      <c r="T583" s="30">
        <f t="shared" si="912"/>
        <v>3000</v>
      </c>
      <c r="U583" s="30">
        <f t="shared" si="912"/>
        <v>0</v>
      </c>
      <c r="V583" s="30">
        <f t="shared" si="912"/>
        <v>3000</v>
      </c>
      <c r="X583" s="183"/>
    </row>
    <row r="584" spans="1:24" ht="15.75" outlineLevel="2" x14ac:dyDescent="0.2">
      <c r="A584" s="32" t="s">
        <v>481</v>
      </c>
      <c r="B584" s="32" t="s">
        <v>541</v>
      </c>
      <c r="C584" s="32" t="s">
        <v>372</v>
      </c>
      <c r="D584" s="32"/>
      <c r="E584" s="33" t="s">
        <v>373</v>
      </c>
      <c r="F584" s="30">
        <f>F585</f>
        <v>3000</v>
      </c>
      <c r="G584" s="30">
        <f t="shared" si="912"/>
        <v>0</v>
      </c>
      <c r="H584" s="30">
        <f t="shared" si="912"/>
        <v>3000</v>
      </c>
      <c r="I584" s="30">
        <f t="shared" si="912"/>
        <v>0</v>
      </c>
      <c r="J584" s="30">
        <f t="shared" si="912"/>
        <v>0</v>
      </c>
      <c r="K584" s="30">
        <f t="shared" si="912"/>
        <v>3000</v>
      </c>
      <c r="L584" s="30">
        <f t="shared" si="912"/>
        <v>6000</v>
      </c>
      <c r="M584" s="30">
        <f t="shared" si="913"/>
        <v>3000</v>
      </c>
      <c r="N584" s="30">
        <f t="shared" si="912"/>
        <v>0</v>
      </c>
      <c r="O584" s="30">
        <f t="shared" si="912"/>
        <v>3000</v>
      </c>
      <c r="P584" s="30">
        <f t="shared" si="912"/>
        <v>0</v>
      </c>
      <c r="Q584" s="30">
        <f t="shared" si="912"/>
        <v>3000</v>
      </c>
      <c r="R584" s="30">
        <f t="shared" si="914"/>
        <v>3000</v>
      </c>
      <c r="S584" s="30">
        <f t="shared" si="912"/>
        <v>0</v>
      </c>
      <c r="T584" s="30">
        <f t="shared" si="912"/>
        <v>3000</v>
      </c>
      <c r="U584" s="30">
        <f t="shared" si="912"/>
        <v>0</v>
      </c>
      <c r="V584" s="30">
        <f t="shared" si="912"/>
        <v>3000</v>
      </c>
      <c r="X584" s="183"/>
    </row>
    <row r="585" spans="1:24" ht="31.5" outlineLevel="2" x14ac:dyDescent="0.2">
      <c r="A585" s="32" t="s">
        <v>481</v>
      </c>
      <c r="B585" s="32" t="s">
        <v>541</v>
      </c>
      <c r="C585" s="32" t="s">
        <v>374</v>
      </c>
      <c r="D585" s="32"/>
      <c r="E585" s="33" t="s">
        <v>375</v>
      </c>
      <c r="F585" s="30">
        <f>F586</f>
        <v>3000</v>
      </c>
      <c r="G585" s="30">
        <f t="shared" si="912"/>
        <v>0</v>
      </c>
      <c r="H585" s="30">
        <f t="shared" si="912"/>
        <v>3000</v>
      </c>
      <c r="I585" s="30">
        <f t="shared" si="912"/>
        <v>0</v>
      </c>
      <c r="J585" s="30">
        <f t="shared" si="912"/>
        <v>0</v>
      </c>
      <c r="K585" s="30">
        <f t="shared" si="912"/>
        <v>3000</v>
      </c>
      <c r="L585" s="30">
        <f t="shared" si="912"/>
        <v>6000</v>
      </c>
      <c r="M585" s="30">
        <f t="shared" si="913"/>
        <v>3000</v>
      </c>
      <c r="N585" s="30">
        <f t="shared" si="912"/>
        <v>0</v>
      </c>
      <c r="O585" s="30">
        <f t="shared" si="912"/>
        <v>3000</v>
      </c>
      <c r="P585" s="30">
        <f t="shared" si="912"/>
        <v>0</v>
      </c>
      <c r="Q585" s="30">
        <f t="shared" si="912"/>
        <v>3000</v>
      </c>
      <c r="R585" s="30">
        <f t="shared" si="914"/>
        <v>3000</v>
      </c>
      <c r="S585" s="30">
        <f t="shared" si="912"/>
        <v>0</v>
      </c>
      <c r="T585" s="30">
        <f t="shared" si="912"/>
        <v>3000</v>
      </c>
      <c r="U585" s="30">
        <f t="shared" si="912"/>
        <v>0</v>
      </c>
      <c r="V585" s="30">
        <f t="shared" si="912"/>
        <v>3000</v>
      </c>
      <c r="X585" s="183"/>
    </row>
    <row r="586" spans="1:24" ht="15.75" outlineLevel="2" x14ac:dyDescent="0.2">
      <c r="A586" s="32" t="s">
        <v>481</v>
      </c>
      <c r="B586" s="32" t="s">
        <v>541</v>
      </c>
      <c r="C586" s="32" t="s">
        <v>376</v>
      </c>
      <c r="D586" s="32"/>
      <c r="E586" s="33" t="s">
        <v>753</v>
      </c>
      <c r="F586" s="30">
        <f>F587</f>
        <v>3000</v>
      </c>
      <c r="G586" s="30">
        <f t="shared" si="912"/>
        <v>0</v>
      </c>
      <c r="H586" s="30">
        <f t="shared" si="912"/>
        <v>3000</v>
      </c>
      <c r="I586" s="30">
        <f t="shared" si="912"/>
        <v>0</v>
      </c>
      <c r="J586" s="30">
        <f t="shared" si="912"/>
        <v>0</v>
      </c>
      <c r="K586" s="30">
        <f t="shared" si="912"/>
        <v>3000</v>
      </c>
      <c r="L586" s="30">
        <f t="shared" si="912"/>
        <v>6000</v>
      </c>
      <c r="M586" s="30">
        <f t="shared" si="913"/>
        <v>3000</v>
      </c>
      <c r="N586" s="30">
        <f t="shared" si="912"/>
        <v>0</v>
      </c>
      <c r="O586" s="30">
        <f t="shared" si="912"/>
        <v>3000</v>
      </c>
      <c r="P586" s="30">
        <f t="shared" si="912"/>
        <v>0</v>
      </c>
      <c r="Q586" s="30">
        <f t="shared" si="912"/>
        <v>3000</v>
      </c>
      <c r="R586" s="30">
        <f t="shared" si="914"/>
        <v>3000</v>
      </c>
      <c r="S586" s="30">
        <f t="shared" si="912"/>
        <v>0</v>
      </c>
      <c r="T586" s="30">
        <f t="shared" si="912"/>
        <v>3000</v>
      </c>
      <c r="U586" s="30">
        <f t="shared" si="912"/>
        <v>0</v>
      </c>
      <c r="V586" s="30">
        <f t="shared" si="912"/>
        <v>3000</v>
      </c>
      <c r="X586" s="183"/>
    </row>
    <row r="587" spans="1:24" ht="15.75" outlineLevel="2" x14ac:dyDescent="0.2">
      <c r="A587" s="34" t="s">
        <v>481</v>
      </c>
      <c r="B587" s="34" t="s">
        <v>541</v>
      </c>
      <c r="C587" s="34" t="s">
        <v>376</v>
      </c>
      <c r="D587" s="34" t="s">
        <v>19</v>
      </c>
      <c r="E587" s="35" t="s">
        <v>20</v>
      </c>
      <c r="F587" s="31">
        <v>3000</v>
      </c>
      <c r="G587" s="31"/>
      <c r="H587" s="31">
        <f>SUM(F587:G587)</f>
        <v>3000</v>
      </c>
      <c r="I587" s="31"/>
      <c r="J587" s="31"/>
      <c r="K587" s="31">
        <f>3000</f>
        <v>3000</v>
      </c>
      <c r="L587" s="31">
        <f>SUM(H587:K587)</f>
        <v>6000</v>
      </c>
      <c r="M587" s="31">
        <v>3000</v>
      </c>
      <c r="N587" s="31"/>
      <c r="O587" s="31">
        <f>SUM(M587:N587)</f>
        <v>3000</v>
      </c>
      <c r="P587" s="31"/>
      <c r="Q587" s="31">
        <f>SUM(O587:P587)</f>
        <v>3000</v>
      </c>
      <c r="R587" s="31">
        <v>3000</v>
      </c>
      <c r="S587" s="31"/>
      <c r="T587" s="31">
        <f>SUM(R587:S587)</f>
        <v>3000</v>
      </c>
      <c r="U587" s="31"/>
      <c r="V587" s="31">
        <f>SUM(T587:U587)</f>
        <v>3000</v>
      </c>
      <c r="X587" s="183"/>
    </row>
    <row r="588" spans="1:24" ht="15.75" outlineLevel="1" collapsed="1" x14ac:dyDescent="0.2">
      <c r="A588" s="32" t="s">
        <v>481</v>
      </c>
      <c r="B588" s="32" t="s">
        <v>543</v>
      </c>
      <c r="C588" s="32"/>
      <c r="D588" s="32"/>
      <c r="E588" s="33" t="s">
        <v>544</v>
      </c>
      <c r="F588" s="30">
        <f>F589+F594+F605</f>
        <v>16040.9</v>
      </c>
      <c r="G588" s="30">
        <f t="shared" ref="G588:J588" si="915">G589+G594+G605</f>
        <v>0</v>
      </c>
      <c r="H588" s="30">
        <f t="shared" si="915"/>
        <v>16040.9</v>
      </c>
      <c r="I588" s="30">
        <f t="shared" si="915"/>
        <v>0</v>
      </c>
      <c r="J588" s="30">
        <f t="shared" si="915"/>
        <v>3017.9715000000001</v>
      </c>
      <c r="K588" s="30">
        <f t="shared" ref="K588:L588" si="916">K589+K594+K605</f>
        <v>3783.5311999999999</v>
      </c>
      <c r="L588" s="30">
        <f t="shared" si="916"/>
        <v>22842.402699999999</v>
      </c>
      <c r="M588" s="30">
        <f>M589+M594+M605</f>
        <v>12027.900000000001</v>
      </c>
      <c r="N588" s="30">
        <f t="shared" ref="N588" si="917">N589+N594+N605</f>
        <v>0</v>
      </c>
      <c r="O588" s="30">
        <f t="shared" ref="O588:Q588" si="918">O589+O594+O605</f>
        <v>12027.900000000001</v>
      </c>
      <c r="P588" s="30">
        <f t="shared" si="918"/>
        <v>0</v>
      </c>
      <c r="Q588" s="30">
        <f t="shared" si="918"/>
        <v>12027.900000000001</v>
      </c>
      <c r="R588" s="30">
        <f>R589+R594+R605</f>
        <v>12027.900000000001</v>
      </c>
      <c r="S588" s="30">
        <f t="shared" ref="S588" si="919">S589+S594+S605</f>
        <v>0</v>
      </c>
      <c r="T588" s="30">
        <f t="shared" ref="T588:V588" si="920">T589+T594+T605</f>
        <v>12027.900000000001</v>
      </c>
      <c r="U588" s="30">
        <f t="shared" si="920"/>
        <v>0</v>
      </c>
      <c r="V588" s="30">
        <f t="shared" si="920"/>
        <v>12027.900000000001</v>
      </c>
      <c r="X588" s="183"/>
    </row>
    <row r="589" spans="1:24" ht="31.5" hidden="1" outlineLevel="2" x14ac:dyDescent="0.2">
      <c r="A589" s="32" t="s">
        <v>481</v>
      </c>
      <c r="B589" s="32" t="s">
        <v>543</v>
      </c>
      <c r="C589" s="32" t="s">
        <v>131</v>
      </c>
      <c r="D589" s="32"/>
      <c r="E589" s="33" t="s">
        <v>132</v>
      </c>
      <c r="F589" s="30">
        <f>F590</f>
        <v>779.1</v>
      </c>
      <c r="G589" s="30">
        <f t="shared" ref="G589:L589" si="921">G590</f>
        <v>0</v>
      </c>
      <c r="H589" s="30">
        <f t="shared" si="921"/>
        <v>779.1</v>
      </c>
      <c r="I589" s="30">
        <f t="shared" si="921"/>
        <v>0</v>
      </c>
      <c r="J589" s="30">
        <f t="shared" si="921"/>
        <v>0</v>
      </c>
      <c r="K589" s="30">
        <f t="shared" si="921"/>
        <v>0</v>
      </c>
      <c r="L589" s="30">
        <f t="shared" si="921"/>
        <v>779.1</v>
      </c>
      <c r="M589" s="30">
        <f t="shared" ref="M589:R589" si="922">M590</f>
        <v>779.1</v>
      </c>
      <c r="N589" s="30">
        <f t="shared" ref="N589" si="923">N590</f>
        <v>0</v>
      </c>
      <c r="O589" s="30">
        <f t="shared" ref="O589:Q589" si="924">O590</f>
        <v>779.1</v>
      </c>
      <c r="P589" s="30">
        <f t="shared" si="924"/>
        <v>0</v>
      </c>
      <c r="Q589" s="30">
        <f t="shared" si="924"/>
        <v>779.1</v>
      </c>
      <c r="R589" s="30">
        <f t="shared" si="922"/>
        <v>779.1</v>
      </c>
      <c r="S589" s="30">
        <f t="shared" ref="S589" si="925">S590</f>
        <v>0</v>
      </c>
      <c r="T589" s="30">
        <f t="shared" ref="T589:V589" si="926">T590</f>
        <v>779.1</v>
      </c>
      <c r="U589" s="30">
        <f t="shared" si="926"/>
        <v>0</v>
      </c>
      <c r="V589" s="30">
        <f t="shared" si="926"/>
        <v>779.1</v>
      </c>
      <c r="X589" s="183"/>
    </row>
    <row r="590" spans="1:24" ht="31.5" hidden="1" outlineLevel="3" x14ac:dyDescent="0.2">
      <c r="A590" s="32" t="s">
        <v>481</v>
      </c>
      <c r="B590" s="32" t="s">
        <v>543</v>
      </c>
      <c r="C590" s="32" t="s">
        <v>144</v>
      </c>
      <c r="D590" s="32"/>
      <c r="E590" s="33" t="s">
        <v>145</v>
      </c>
      <c r="F590" s="30">
        <f t="shared" ref="F590:V592" si="927">F591</f>
        <v>779.1</v>
      </c>
      <c r="G590" s="30">
        <f t="shared" si="927"/>
        <v>0</v>
      </c>
      <c r="H590" s="30">
        <f t="shared" si="927"/>
        <v>779.1</v>
      </c>
      <c r="I590" s="30">
        <f t="shared" si="927"/>
        <v>0</v>
      </c>
      <c r="J590" s="30">
        <f t="shared" si="927"/>
        <v>0</v>
      </c>
      <c r="K590" s="30">
        <f t="shared" si="927"/>
        <v>0</v>
      </c>
      <c r="L590" s="30">
        <f t="shared" si="927"/>
        <v>779.1</v>
      </c>
      <c r="M590" s="30">
        <f t="shared" ref="M590:M592" si="928">M591</f>
        <v>779.1</v>
      </c>
      <c r="N590" s="30">
        <f t="shared" si="927"/>
        <v>0</v>
      </c>
      <c r="O590" s="30">
        <f t="shared" si="927"/>
        <v>779.1</v>
      </c>
      <c r="P590" s="30">
        <f t="shared" si="927"/>
        <v>0</v>
      </c>
      <c r="Q590" s="30">
        <f t="shared" si="927"/>
        <v>779.1</v>
      </c>
      <c r="R590" s="30">
        <f t="shared" ref="R590:R592" si="929">R591</f>
        <v>779.1</v>
      </c>
      <c r="S590" s="30">
        <f t="shared" si="927"/>
        <v>0</v>
      </c>
      <c r="T590" s="30">
        <f t="shared" si="927"/>
        <v>779.1</v>
      </c>
      <c r="U590" s="30">
        <f t="shared" si="927"/>
        <v>0</v>
      </c>
      <c r="V590" s="30">
        <f t="shared" si="927"/>
        <v>779.1</v>
      </c>
      <c r="X590" s="183"/>
    </row>
    <row r="591" spans="1:24" ht="31.5" hidden="1" outlineLevel="4" x14ac:dyDescent="0.2">
      <c r="A591" s="32" t="s">
        <v>481</v>
      </c>
      <c r="B591" s="32" t="s">
        <v>543</v>
      </c>
      <c r="C591" s="32" t="s">
        <v>146</v>
      </c>
      <c r="D591" s="32"/>
      <c r="E591" s="33" t="s">
        <v>86</v>
      </c>
      <c r="F591" s="30">
        <f t="shared" si="927"/>
        <v>779.1</v>
      </c>
      <c r="G591" s="30">
        <f t="shared" si="927"/>
        <v>0</v>
      </c>
      <c r="H591" s="30">
        <f t="shared" si="927"/>
        <v>779.1</v>
      </c>
      <c r="I591" s="30">
        <f t="shared" si="927"/>
        <v>0</v>
      </c>
      <c r="J591" s="30">
        <f t="shared" si="927"/>
        <v>0</v>
      </c>
      <c r="K591" s="30">
        <f t="shared" si="927"/>
        <v>0</v>
      </c>
      <c r="L591" s="30">
        <f t="shared" si="927"/>
        <v>779.1</v>
      </c>
      <c r="M591" s="30">
        <f t="shared" si="928"/>
        <v>779.1</v>
      </c>
      <c r="N591" s="30">
        <f t="shared" si="927"/>
        <v>0</v>
      </c>
      <c r="O591" s="30">
        <f t="shared" si="927"/>
        <v>779.1</v>
      </c>
      <c r="P591" s="30">
        <f t="shared" si="927"/>
        <v>0</v>
      </c>
      <c r="Q591" s="30">
        <f t="shared" si="927"/>
        <v>779.1</v>
      </c>
      <c r="R591" s="30">
        <f t="shared" si="929"/>
        <v>779.1</v>
      </c>
      <c r="S591" s="30">
        <f t="shared" si="927"/>
        <v>0</v>
      </c>
      <c r="T591" s="30">
        <f t="shared" si="927"/>
        <v>779.1</v>
      </c>
      <c r="U591" s="30">
        <f t="shared" si="927"/>
        <v>0</v>
      </c>
      <c r="V591" s="30">
        <f t="shared" si="927"/>
        <v>779.1</v>
      </c>
      <c r="X591" s="183"/>
    </row>
    <row r="592" spans="1:24" ht="31.5" hidden="1" outlineLevel="5" x14ac:dyDescent="0.2">
      <c r="A592" s="32" t="s">
        <v>481</v>
      </c>
      <c r="B592" s="32" t="s">
        <v>543</v>
      </c>
      <c r="C592" s="32" t="s">
        <v>147</v>
      </c>
      <c r="D592" s="32"/>
      <c r="E592" s="33" t="s">
        <v>148</v>
      </c>
      <c r="F592" s="30">
        <f t="shared" si="927"/>
        <v>779.1</v>
      </c>
      <c r="G592" s="30">
        <f t="shared" si="927"/>
        <v>0</v>
      </c>
      <c r="H592" s="30">
        <f t="shared" si="927"/>
        <v>779.1</v>
      </c>
      <c r="I592" s="30">
        <f t="shared" si="927"/>
        <v>0</v>
      </c>
      <c r="J592" s="30">
        <f t="shared" si="927"/>
        <v>0</v>
      </c>
      <c r="K592" s="30">
        <f t="shared" si="927"/>
        <v>0</v>
      </c>
      <c r="L592" s="30">
        <f t="shared" si="927"/>
        <v>779.1</v>
      </c>
      <c r="M592" s="30">
        <f t="shared" si="928"/>
        <v>779.1</v>
      </c>
      <c r="N592" s="30">
        <f t="shared" si="927"/>
        <v>0</v>
      </c>
      <c r="O592" s="30">
        <f t="shared" si="927"/>
        <v>779.1</v>
      </c>
      <c r="P592" s="30">
        <f t="shared" si="927"/>
        <v>0</v>
      </c>
      <c r="Q592" s="30">
        <f t="shared" si="927"/>
        <v>779.1</v>
      </c>
      <c r="R592" s="30">
        <f t="shared" si="929"/>
        <v>779.1</v>
      </c>
      <c r="S592" s="30">
        <f t="shared" si="927"/>
        <v>0</v>
      </c>
      <c r="T592" s="30">
        <f t="shared" si="927"/>
        <v>779.1</v>
      </c>
      <c r="U592" s="30">
        <f t="shared" si="927"/>
        <v>0</v>
      </c>
      <c r="V592" s="30">
        <f t="shared" si="927"/>
        <v>779.1</v>
      </c>
      <c r="X592" s="183"/>
    </row>
    <row r="593" spans="1:24" ht="15.75" hidden="1" outlineLevel="7" x14ac:dyDescent="0.2">
      <c r="A593" s="34" t="s">
        <v>481</v>
      </c>
      <c r="B593" s="34" t="s">
        <v>543</v>
      </c>
      <c r="C593" s="34" t="s">
        <v>147</v>
      </c>
      <c r="D593" s="34" t="s">
        <v>15</v>
      </c>
      <c r="E593" s="35" t="s">
        <v>16</v>
      </c>
      <c r="F593" s="31">
        <v>779.1</v>
      </c>
      <c r="G593" s="31"/>
      <c r="H593" s="31">
        <f>SUM(F593:G593)</f>
        <v>779.1</v>
      </c>
      <c r="I593" s="31"/>
      <c r="J593" s="31"/>
      <c r="K593" s="31"/>
      <c r="L593" s="31">
        <f>SUM(H593:K593)</f>
        <v>779.1</v>
      </c>
      <c r="M593" s="31">
        <v>779.1</v>
      </c>
      <c r="N593" s="31"/>
      <c r="O593" s="31">
        <f>SUM(M593:N593)</f>
        <v>779.1</v>
      </c>
      <c r="P593" s="31"/>
      <c r="Q593" s="31">
        <f>SUM(O593:P593)</f>
        <v>779.1</v>
      </c>
      <c r="R593" s="31">
        <v>779.1</v>
      </c>
      <c r="S593" s="31"/>
      <c r="T593" s="31">
        <f>SUM(R593:S593)</f>
        <v>779.1</v>
      </c>
      <c r="U593" s="31"/>
      <c r="V593" s="31">
        <f>SUM(T593:U593)</f>
        <v>779.1</v>
      </c>
      <c r="X593" s="183"/>
    </row>
    <row r="594" spans="1:24" ht="31.5" outlineLevel="2" collapsed="1" x14ac:dyDescent="0.2">
      <c r="A594" s="32" t="s">
        <v>481</v>
      </c>
      <c r="B594" s="32" t="s">
        <v>543</v>
      </c>
      <c r="C594" s="32" t="s">
        <v>57</v>
      </c>
      <c r="D594" s="32"/>
      <c r="E594" s="33" t="s">
        <v>58</v>
      </c>
      <c r="F594" s="30">
        <f>F595+F601</f>
        <v>4597</v>
      </c>
      <c r="G594" s="30">
        <f t="shared" ref="G594:J594" si="930">G595+G601</f>
        <v>0</v>
      </c>
      <c r="H594" s="30">
        <f t="shared" si="930"/>
        <v>4597</v>
      </c>
      <c r="I594" s="30">
        <f t="shared" si="930"/>
        <v>0</v>
      </c>
      <c r="J594" s="30">
        <f t="shared" si="930"/>
        <v>0</v>
      </c>
      <c r="K594" s="30">
        <f t="shared" ref="K594:L594" si="931">K595+K601</f>
        <v>476.53120000000001</v>
      </c>
      <c r="L594" s="30">
        <f t="shared" si="931"/>
        <v>5073.5311999999994</v>
      </c>
      <c r="M594" s="30">
        <f>M595+M601</f>
        <v>4184</v>
      </c>
      <c r="N594" s="30">
        <f t="shared" ref="N594" si="932">N595+N601</f>
        <v>0</v>
      </c>
      <c r="O594" s="30">
        <f t="shared" ref="O594:Q594" si="933">O595+O601</f>
        <v>4184</v>
      </c>
      <c r="P594" s="30">
        <f t="shared" si="933"/>
        <v>0</v>
      </c>
      <c r="Q594" s="30">
        <f t="shared" si="933"/>
        <v>4184</v>
      </c>
      <c r="R594" s="30">
        <f>R595+R601</f>
        <v>4184</v>
      </c>
      <c r="S594" s="30">
        <f t="shared" ref="S594" si="934">S595+S601</f>
        <v>0</v>
      </c>
      <c r="T594" s="30">
        <f t="shared" ref="T594:V594" si="935">T595+T601</f>
        <v>4184</v>
      </c>
      <c r="U594" s="30">
        <f t="shared" si="935"/>
        <v>0</v>
      </c>
      <c r="V594" s="30">
        <f t="shared" si="935"/>
        <v>4184</v>
      </c>
      <c r="X594" s="183"/>
    </row>
    <row r="595" spans="1:24" ht="31.5" hidden="1" outlineLevel="3" x14ac:dyDescent="0.2">
      <c r="A595" s="32" t="s">
        <v>481</v>
      </c>
      <c r="B595" s="32" t="s">
        <v>543</v>
      </c>
      <c r="C595" s="32" t="s">
        <v>236</v>
      </c>
      <c r="D595" s="32"/>
      <c r="E595" s="33" t="s">
        <v>237</v>
      </c>
      <c r="F595" s="30">
        <f t="shared" ref="F595:V595" si="936">F596</f>
        <v>2783.9</v>
      </c>
      <c r="G595" s="30">
        <f t="shared" si="936"/>
        <v>0</v>
      </c>
      <c r="H595" s="30">
        <f t="shared" si="936"/>
        <v>2783.9</v>
      </c>
      <c r="I595" s="30">
        <f t="shared" si="936"/>
        <v>0</v>
      </c>
      <c r="J595" s="30">
        <f t="shared" si="936"/>
        <v>0</v>
      </c>
      <c r="K595" s="30">
        <f t="shared" si="936"/>
        <v>0</v>
      </c>
      <c r="L595" s="30">
        <f t="shared" si="936"/>
        <v>2783.9</v>
      </c>
      <c r="M595" s="30">
        <f t="shared" si="936"/>
        <v>2520.9</v>
      </c>
      <c r="N595" s="30">
        <f t="shared" si="936"/>
        <v>0</v>
      </c>
      <c r="O595" s="30">
        <f t="shared" si="936"/>
        <v>2520.9</v>
      </c>
      <c r="P595" s="30">
        <f t="shared" si="936"/>
        <v>0</v>
      </c>
      <c r="Q595" s="30">
        <f t="shared" si="936"/>
        <v>2520.9</v>
      </c>
      <c r="R595" s="30">
        <f>R596</f>
        <v>2520.9</v>
      </c>
      <c r="S595" s="30">
        <f t="shared" si="936"/>
        <v>0</v>
      </c>
      <c r="T595" s="30">
        <f t="shared" si="936"/>
        <v>2520.9</v>
      </c>
      <c r="U595" s="30">
        <f t="shared" si="936"/>
        <v>0</v>
      </c>
      <c r="V595" s="30">
        <f t="shared" si="936"/>
        <v>2520.9</v>
      </c>
      <c r="X595" s="183"/>
    </row>
    <row r="596" spans="1:24" ht="15.75" hidden="1" outlineLevel="4" x14ac:dyDescent="0.2">
      <c r="A596" s="32" t="s">
        <v>481</v>
      </c>
      <c r="B596" s="32" t="s">
        <v>543</v>
      </c>
      <c r="C596" s="32" t="s">
        <v>238</v>
      </c>
      <c r="D596" s="32"/>
      <c r="E596" s="33" t="s">
        <v>239</v>
      </c>
      <c r="F596" s="30">
        <f>F597+F599</f>
        <v>2783.9</v>
      </c>
      <c r="G596" s="30">
        <f t="shared" ref="G596:J596" si="937">G597+G599</f>
        <v>0</v>
      </c>
      <c r="H596" s="30">
        <f t="shared" si="937"/>
        <v>2783.9</v>
      </c>
      <c r="I596" s="30">
        <f t="shared" si="937"/>
        <v>0</v>
      </c>
      <c r="J596" s="30">
        <f t="shared" si="937"/>
        <v>0</v>
      </c>
      <c r="K596" s="30">
        <f t="shared" ref="K596:L596" si="938">K597+K599</f>
        <v>0</v>
      </c>
      <c r="L596" s="30">
        <f t="shared" si="938"/>
        <v>2783.9</v>
      </c>
      <c r="M596" s="30">
        <f t="shared" ref="M596:R596" si="939">M597+M599</f>
        <v>2520.9</v>
      </c>
      <c r="N596" s="30">
        <f t="shared" ref="N596" si="940">N597+N599</f>
        <v>0</v>
      </c>
      <c r="O596" s="30">
        <f t="shared" ref="O596:Q596" si="941">O597+O599</f>
        <v>2520.9</v>
      </c>
      <c r="P596" s="30">
        <f t="shared" si="941"/>
        <v>0</v>
      </c>
      <c r="Q596" s="30">
        <f t="shared" si="941"/>
        <v>2520.9</v>
      </c>
      <c r="R596" s="30">
        <f t="shared" si="939"/>
        <v>2520.9</v>
      </c>
      <c r="S596" s="30">
        <f t="shared" ref="S596" si="942">S597+S599</f>
        <v>0</v>
      </c>
      <c r="T596" s="30">
        <f t="shared" ref="T596:V596" si="943">T597+T599</f>
        <v>2520.9</v>
      </c>
      <c r="U596" s="30">
        <f t="shared" si="943"/>
        <v>0</v>
      </c>
      <c r="V596" s="30">
        <f t="shared" si="943"/>
        <v>2520.9</v>
      </c>
      <c r="X596" s="183"/>
    </row>
    <row r="597" spans="1:24" ht="31.5" hidden="1" outlineLevel="5" x14ac:dyDescent="0.2">
      <c r="A597" s="32" t="s">
        <v>481</v>
      </c>
      <c r="B597" s="32" t="s">
        <v>543</v>
      </c>
      <c r="C597" s="32" t="s">
        <v>240</v>
      </c>
      <c r="D597" s="32"/>
      <c r="E597" s="33" t="s">
        <v>64</v>
      </c>
      <c r="F597" s="30">
        <f t="shared" ref="F597:V597" si="944">F598</f>
        <v>1670.9</v>
      </c>
      <c r="G597" s="30">
        <f t="shared" si="944"/>
        <v>0</v>
      </c>
      <c r="H597" s="30">
        <f t="shared" si="944"/>
        <v>1670.9</v>
      </c>
      <c r="I597" s="30">
        <f t="shared" si="944"/>
        <v>0</v>
      </c>
      <c r="J597" s="30">
        <f t="shared" si="944"/>
        <v>0</v>
      </c>
      <c r="K597" s="30">
        <f t="shared" si="944"/>
        <v>0</v>
      </c>
      <c r="L597" s="30">
        <f t="shared" si="944"/>
        <v>1670.9</v>
      </c>
      <c r="M597" s="30">
        <f t="shared" si="944"/>
        <v>1520.9</v>
      </c>
      <c r="N597" s="30">
        <f t="shared" si="944"/>
        <v>0</v>
      </c>
      <c r="O597" s="30">
        <f t="shared" si="944"/>
        <v>1520.9</v>
      </c>
      <c r="P597" s="30">
        <f t="shared" si="944"/>
        <v>0</v>
      </c>
      <c r="Q597" s="30">
        <f t="shared" si="944"/>
        <v>1520.9</v>
      </c>
      <c r="R597" s="30">
        <f t="shared" si="944"/>
        <v>1520.9</v>
      </c>
      <c r="S597" s="30">
        <f t="shared" si="944"/>
        <v>0</v>
      </c>
      <c r="T597" s="30">
        <f t="shared" si="944"/>
        <v>1520.9</v>
      </c>
      <c r="U597" s="30">
        <f t="shared" si="944"/>
        <v>0</v>
      </c>
      <c r="V597" s="30">
        <f t="shared" si="944"/>
        <v>1520.9</v>
      </c>
      <c r="X597" s="183"/>
    </row>
    <row r="598" spans="1:24" ht="31.5" hidden="1" outlineLevel="7" x14ac:dyDescent="0.2">
      <c r="A598" s="34" t="s">
        <v>481</v>
      </c>
      <c r="B598" s="34" t="s">
        <v>543</v>
      </c>
      <c r="C598" s="34" t="s">
        <v>240</v>
      </c>
      <c r="D598" s="34" t="s">
        <v>65</v>
      </c>
      <c r="E598" s="35" t="s">
        <v>66</v>
      </c>
      <c r="F598" s="31">
        <f>1520.9+150</f>
        <v>1670.9</v>
      </c>
      <c r="G598" s="31"/>
      <c r="H598" s="31">
        <f>SUM(F598:G598)</f>
        <v>1670.9</v>
      </c>
      <c r="I598" s="31"/>
      <c r="J598" s="31"/>
      <c r="K598" s="31"/>
      <c r="L598" s="31">
        <f>SUM(H598:K598)</f>
        <v>1670.9</v>
      </c>
      <c r="M598" s="31">
        <v>1520.9</v>
      </c>
      <c r="N598" s="31"/>
      <c r="O598" s="31">
        <f>SUM(M598:N598)</f>
        <v>1520.9</v>
      </c>
      <c r="P598" s="31"/>
      <c r="Q598" s="31">
        <f>SUM(O598:P598)</f>
        <v>1520.9</v>
      </c>
      <c r="R598" s="31">
        <v>1520.9</v>
      </c>
      <c r="S598" s="31"/>
      <c r="T598" s="31">
        <f>SUM(R598:S598)</f>
        <v>1520.9</v>
      </c>
      <c r="U598" s="31"/>
      <c r="V598" s="31">
        <f>SUM(T598:U598)</f>
        <v>1520.9</v>
      </c>
      <c r="X598" s="183"/>
    </row>
    <row r="599" spans="1:24" s="68" customFormat="1" ht="15.75" hidden="1" outlineLevel="7" x14ac:dyDescent="0.2">
      <c r="A599" s="32" t="s">
        <v>481</v>
      </c>
      <c r="B599" s="32" t="s">
        <v>543</v>
      </c>
      <c r="C599" s="32" t="s">
        <v>241</v>
      </c>
      <c r="D599" s="32"/>
      <c r="E599" s="33" t="s">
        <v>242</v>
      </c>
      <c r="F599" s="30">
        <f>F600</f>
        <v>1113</v>
      </c>
      <c r="G599" s="30">
        <f t="shared" ref="G599:L599" si="945">G600</f>
        <v>0</v>
      </c>
      <c r="H599" s="30">
        <f t="shared" si="945"/>
        <v>1113</v>
      </c>
      <c r="I599" s="30">
        <f t="shared" si="945"/>
        <v>0</v>
      </c>
      <c r="J599" s="30">
        <f t="shared" si="945"/>
        <v>0</v>
      </c>
      <c r="K599" s="30">
        <f t="shared" si="945"/>
        <v>0</v>
      </c>
      <c r="L599" s="30">
        <f t="shared" si="945"/>
        <v>1113</v>
      </c>
      <c r="M599" s="30">
        <f t="shared" ref="M599:R599" si="946">M600</f>
        <v>1000</v>
      </c>
      <c r="N599" s="30">
        <f t="shared" ref="N599" si="947">N600</f>
        <v>0</v>
      </c>
      <c r="O599" s="30">
        <f t="shared" ref="O599:Q599" si="948">O600</f>
        <v>1000</v>
      </c>
      <c r="P599" s="30">
        <f t="shared" si="948"/>
        <v>0</v>
      </c>
      <c r="Q599" s="30">
        <f t="shared" si="948"/>
        <v>1000</v>
      </c>
      <c r="R599" s="30">
        <f t="shared" si="946"/>
        <v>1000</v>
      </c>
      <c r="S599" s="30">
        <f t="shared" ref="S599" si="949">S600</f>
        <v>0</v>
      </c>
      <c r="T599" s="30">
        <f t="shared" ref="T599:V599" si="950">T600</f>
        <v>1000</v>
      </c>
      <c r="U599" s="30">
        <f t="shared" si="950"/>
        <v>0</v>
      </c>
      <c r="V599" s="30">
        <f t="shared" si="950"/>
        <v>1000</v>
      </c>
      <c r="X599" s="183"/>
    </row>
    <row r="600" spans="1:24" ht="15.75" hidden="1" outlineLevel="7" x14ac:dyDescent="0.2">
      <c r="A600" s="34" t="s">
        <v>481</v>
      </c>
      <c r="B600" s="34" t="s">
        <v>543</v>
      </c>
      <c r="C600" s="34" t="s">
        <v>241</v>
      </c>
      <c r="D600" s="34" t="s">
        <v>19</v>
      </c>
      <c r="E600" s="35" t="s">
        <v>20</v>
      </c>
      <c r="F600" s="56">
        <v>1113</v>
      </c>
      <c r="G600" s="31"/>
      <c r="H600" s="31">
        <f>SUM(F600:G600)</f>
        <v>1113</v>
      </c>
      <c r="I600" s="31"/>
      <c r="J600" s="31"/>
      <c r="K600" s="31"/>
      <c r="L600" s="31">
        <f>SUM(H600:K600)</f>
        <v>1113</v>
      </c>
      <c r="M600" s="56">
        <v>1000</v>
      </c>
      <c r="N600" s="31"/>
      <c r="O600" s="31">
        <f>SUM(M600:N600)</f>
        <v>1000</v>
      </c>
      <c r="P600" s="31"/>
      <c r="Q600" s="31">
        <f>SUM(O600:P600)</f>
        <v>1000</v>
      </c>
      <c r="R600" s="56">
        <v>1000</v>
      </c>
      <c r="S600" s="31"/>
      <c r="T600" s="31">
        <f>SUM(R600:S600)</f>
        <v>1000</v>
      </c>
      <c r="U600" s="31"/>
      <c r="V600" s="31">
        <f>SUM(T600:U600)</f>
        <v>1000</v>
      </c>
      <c r="X600" s="183"/>
    </row>
    <row r="601" spans="1:24" ht="31.5" outlineLevel="3" x14ac:dyDescent="0.2">
      <c r="A601" s="32" t="s">
        <v>481</v>
      </c>
      <c r="B601" s="32" t="s">
        <v>543</v>
      </c>
      <c r="C601" s="32" t="s">
        <v>243</v>
      </c>
      <c r="D601" s="32"/>
      <c r="E601" s="33" t="s">
        <v>244</v>
      </c>
      <c r="F601" s="30">
        <f t="shared" ref="F601:V603" si="951">F602</f>
        <v>1813.1</v>
      </c>
      <c r="G601" s="30">
        <f t="shared" si="951"/>
        <v>0</v>
      </c>
      <c r="H601" s="30">
        <f t="shared" si="951"/>
        <v>1813.1</v>
      </c>
      <c r="I601" s="30">
        <f t="shared" si="951"/>
        <v>0</v>
      </c>
      <c r="J601" s="30">
        <f t="shared" si="951"/>
        <v>0</v>
      </c>
      <c r="K601" s="30">
        <f t="shared" si="951"/>
        <v>476.53120000000001</v>
      </c>
      <c r="L601" s="30">
        <f t="shared" si="951"/>
        <v>2289.6311999999998</v>
      </c>
      <c r="M601" s="30">
        <f t="shared" ref="M601:M603" si="952">M602</f>
        <v>1663.1</v>
      </c>
      <c r="N601" s="30">
        <f t="shared" si="951"/>
        <v>0</v>
      </c>
      <c r="O601" s="30">
        <f t="shared" si="951"/>
        <v>1663.1</v>
      </c>
      <c r="P601" s="30">
        <f t="shared" si="951"/>
        <v>0</v>
      </c>
      <c r="Q601" s="30">
        <f t="shared" si="951"/>
        <v>1663.1</v>
      </c>
      <c r="R601" s="30">
        <f t="shared" ref="R601:R603" si="953">R602</f>
        <v>1663.1</v>
      </c>
      <c r="S601" s="30">
        <f t="shared" si="951"/>
        <v>0</v>
      </c>
      <c r="T601" s="30">
        <f t="shared" si="951"/>
        <v>1663.1</v>
      </c>
      <c r="U601" s="30">
        <f t="shared" si="951"/>
        <v>0</v>
      </c>
      <c r="V601" s="30">
        <f t="shared" si="951"/>
        <v>1663.1</v>
      </c>
      <c r="X601" s="183"/>
    </row>
    <row r="602" spans="1:24" ht="31.5" outlineLevel="4" x14ac:dyDescent="0.2">
      <c r="A602" s="32" t="s">
        <v>481</v>
      </c>
      <c r="B602" s="32" t="s">
        <v>543</v>
      </c>
      <c r="C602" s="32" t="s">
        <v>245</v>
      </c>
      <c r="D602" s="32"/>
      <c r="E602" s="33" t="s">
        <v>246</v>
      </c>
      <c r="F602" s="30">
        <f t="shared" si="951"/>
        <v>1813.1</v>
      </c>
      <c r="G602" s="30">
        <f t="shared" si="951"/>
        <v>0</v>
      </c>
      <c r="H602" s="30">
        <f t="shared" si="951"/>
        <v>1813.1</v>
      </c>
      <c r="I602" s="30">
        <f t="shared" si="951"/>
        <v>0</v>
      </c>
      <c r="J602" s="30">
        <f t="shared" si="951"/>
        <v>0</v>
      </c>
      <c r="K602" s="30">
        <f t="shared" si="951"/>
        <v>476.53120000000001</v>
      </c>
      <c r="L602" s="30">
        <f t="shared" si="951"/>
        <v>2289.6311999999998</v>
      </c>
      <c r="M602" s="30">
        <f t="shared" si="952"/>
        <v>1663.1</v>
      </c>
      <c r="N602" s="30">
        <f t="shared" si="951"/>
        <v>0</v>
      </c>
      <c r="O602" s="30">
        <f t="shared" si="951"/>
        <v>1663.1</v>
      </c>
      <c r="P602" s="30">
        <f t="shared" si="951"/>
        <v>0</v>
      </c>
      <c r="Q602" s="30">
        <f t="shared" si="951"/>
        <v>1663.1</v>
      </c>
      <c r="R602" s="30">
        <f t="shared" si="953"/>
        <v>1663.1</v>
      </c>
      <c r="S602" s="30">
        <f t="shared" si="951"/>
        <v>0</v>
      </c>
      <c r="T602" s="30">
        <f t="shared" si="951"/>
        <v>1663.1</v>
      </c>
      <c r="U602" s="30">
        <f t="shared" si="951"/>
        <v>0</v>
      </c>
      <c r="V602" s="30">
        <f t="shared" si="951"/>
        <v>1663.1</v>
      </c>
      <c r="X602" s="183"/>
    </row>
    <row r="603" spans="1:24" ht="31.5" outlineLevel="5" x14ac:dyDescent="0.2">
      <c r="A603" s="32" t="s">
        <v>481</v>
      </c>
      <c r="B603" s="32" t="s">
        <v>543</v>
      </c>
      <c r="C603" s="32" t="s">
        <v>247</v>
      </c>
      <c r="D603" s="32"/>
      <c r="E603" s="33" t="s">
        <v>64</v>
      </c>
      <c r="F603" s="30">
        <f t="shared" si="951"/>
        <v>1813.1</v>
      </c>
      <c r="G603" s="30">
        <f t="shared" si="951"/>
        <v>0</v>
      </c>
      <c r="H603" s="30">
        <f t="shared" si="951"/>
        <v>1813.1</v>
      </c>
      <c r="I603" s="30">
        <f t="shared" si="951"/>
        <v>0</v>
      </c>
      <c r="J603" s="30">
        <f t="shared" si="951"/>
        <v>0</v>
      </c>
      <c r="K603" s="30">
        <f t="shared" si="951"/>
        <v>476.53120000000001</v>
      </c>
      <c r="L603" s="30">
        <f t="shared" si="951"/>
        <v>2289.6311999999998</v>
      </c>
      <c r="M603" s="30">
        <f t="shared" si="952"/>
        <v>1663.1</v>
      </c>
      <c r="N603" s="30">
        <f t="shared" si="951"/>
        <v>0</v>
      </c>
      <c r="O603" s="30">
        <f t="shared" si="951"/>
        <v>1663.1</v>
      </c>
      <c r="P603" s="30">
        <f t="shared" si="951"/>
        <v>0</v>
      </c>
      <c r="Q603" s="30">
        <f t="shared" si="951"/>
        <v>1663.1</v>
      </c>
      <c r="R603" s="30">
        <f t="shared" si="953"/>
        <v>1663.1</v>
      </c>
      <c r="S603" s="30">
        <f t="shared" si="951"/>
        <v>0</v>
      </c>
      <c r="T603" s="30">
        <f t="shared" si="951"/>
        <v>1663.1</v>
      </c>
      <c r="U603" s="30">
        <f t="shared" si="951"/>
        <v>0</v>
      </c>
      <c r="V603" s="30">
        <f t="shared" si="951"/>
        <v>1663.1</v>
      </c>
      <c r="X603" s="183"/>
    </row>
    <row r="604" spans="1:24" ht="31.5" outlineLevel="7" x14ac:dyDescent="0.2">
      <c r="A604" s="34" t="s">
        <v>481</v>
      </c>
      <c r="B604" s="34" t="s">
        <v>543</v>
      </c>
      <c r="C604" s="34" t="s">
        <v>247</v>
      </c>
      <c r="D604" s="34" t="s">
        <v>65</v>
      </c>
      <c r="E604" s="35" t="s">
        <v>66</v>
      </c>
      <c r="F604" s="28">
        <f>1663.1+150</f>
        <v>1813.1</v>
      </c>
      <c r="G604" s="31"/>
      <c r="H604" s="31">
        <f>SUM(F604:G604)</f>
        <v>1813.1</v>
      </c>
      <c r="I604" s="31"/>
      <c r="J604" s="31"/>
      <c r="K604" s="31">
        <f>334.12+142.4112</f>
        <v>476.53120000000001</v>
      </c>
      <c r="L604" s="31">
        <f>SUM(H604:K604)</f>
        <v>2289.6311999999998</v>
      </c>
      <c r="M604" s="28">
        <v>1663.1</v>
      </c>
      <c r="N604" s="31"/>
      <c r="O604" s="31">
        <f>SUM(M604:N604)</f>
        <v>1663.1</v>
      </c>
      <c r="P604" s="31"/>
      <c r="Q604" s="31">
        <f>SUM(O604:P604)</f>
        <v>1663.1</v>
      </c>
      <c r="R604" s="28">
        <v>1663.1</v>
      </c>
      <c r="S604" s="31"/>
      <c r="T604" s="31">
        <f>SUM(R604:S604)</f>
        <v>1663.1</v>
      </c>
      <c r="U604" s="31"/>
      <c r="V604" s="31">
        <f>SUM(T604:U604)</f>
        <v>1663.1</v>
      </c>
      <c r="X604" s="183"/>
    </row>
    <row r="605" spans="1:24" ht="31.5" outlineLevel="2" x14ac:dyDescent="0.2">
      <c r="A605" s="32" t="s">
        <v>481</v>
      </c>
      <c r="B605" s="32" t="s">
        <v>543</v>
      </c>
      <c r="C605" s="32" t="s">
        <v>22</v>
      </c>
      <c r="D605" s="32"/>
      <c r="E605" s="33" t="s">
        <v>23</v>
      </c>
      <c r="F605" s="30">
        <f t="shared" ref="F605:R605" si="954">F606+F612</f>
        <v>10664.8</v>
      </c>
      <c r="G605" s="30">
        <f t="shared" ref="G605:J605" si="955">G606+G612</f>
        <v>0</v>
      </c>
      <c r="H605" s="30">
        <f t="shared" si="955"/>
        <v>10664.8</v>
      </c>
      <c r="I605" s="30">
        <f t="shared" si="955"/>
        <v>0</v>
      </c>
      <c r="J605" s="30">
        <f t="shared" si="955"/>
        <v>3017.9715000000001</v>
      </c>
      <c r="K605" s="30">
        <f t="shared" ref="K605:L605" si="956">K606+K612</f>
        <v>3307</v>
      </c>
      <c r="L605" s="30">
        <f t="shared" si="956"/>
        <v>16989.771499999999</v>
      </c>
      <c r="M605" s="30">
        <f t="shared" si="954"/>
        <v>7064.8</v>
      </c>
      <c r="N605" s="30">
        <f t="shared" si="954"/>
        <v>0</v>
      </c>
      <c r="O605" s="30">
        <f t="shared" si="954"/>
        <v>7064.8</v>
      </c>
      <c r="P605" s="30">
        <f t="shared" si="954"/>
        <v>0</v>
      </c>
      <c r="Q605" s="30">
        <f t="shared" si="954"/>
        <v>7064.8</v>
      </c>
      <c r="R605" s="30">
        <f t="shared" si="954"/>
        <v>7064.8</v>
      </c>
      <c r="S605" s="30">
        <f t="shared" ref="S605:V605" si="957">S606+S612</f>
        <v>0</v>
      </c>
      <c r="T605" s="30">
        <f t="shared" si="957"/>
        <v>7064.8</v>
      </c>
      <c r="U605" s="30">
        <f t="shared" si="957"/>
        <v>0</v>
      </c>
      <c r="V605" s="30">
        <f t="shared" si="957"/>
        <v>7064.8</v>
      </c>
      <c r="X605" s="183"/>
    </row>
    <row r="606" spans="1:24" ht="31.5" outlineLevel="3" x14ac:dyDescent="0.2">
      <c r="A606" s="32" t="s">
        <v>481</v>
      </c>
      <c r="B606" s="32" t="s">
        <v>543</v>
      </c>
      <c r="C606" s="32" t="s">
        <v>24</v>
      </c>
      <c r="D606" s="32"/>
      <c r="E606" s="33" t="s">
        <v>25</v>
      </c>
      <c r="F606" s="30">
        <f t="shared" ref="F606:V606" si="958">F607</f>
        <v>1564.8000000000002</v>
      </c>
      <c r="G606" s="30">
        <f t="shared" si="958"/>
        <v>0</v>
      </c>
      <c r="H606" s="30">
        <f t="shared" si="958"/>
        <v>1564.8000000000002</v>
      </c>
      <c r="I606" s="30">
        <f t="shared" si="958"/>
        <v>0</v>
      </c>
      <c r="J606" s="30">
        <f t="shared" si="958"/>
        <v>17.971499999999999</v>
      </c>
      <c r="K606" s="30">
        <f t="shared" si="958"/>
        <v>3307</v>
      </c>
      <c r="L606" s="30">
        <f t="shared" si="958"/>
        <v>4889.7714999999998</v>
      </c>
      <c r="M606" s="30">
        <f t="shared" si="958"/>
        <v>1564.8000000000002</v>
      </c>
      <c r="N606" s="30">
        <f t="shared" si="958"/>
        <v>0</v>
      </c>
      <c r="O606" s="30">
        <f t="shared" si="958"/>
        <v>1564.8000000000002</v>
      </c>
      <c r="P606" s="30">
        <f t="shared" si="958"/>
        <v>0</v>
      </c>
      <c r="Q606" s="30">
        <f t="shared" si="958"/>
        <v>1564.8000000000002</v>
      </c>
      <c r="R606" s="30">
        <f>R607</f>
        <v>1564.8000000000002</v>
      </c>
      <c r="S606" s="30">
        <f t="shared" si="958"/>
        <v>0</v>
      </c>
      <c r="T606" s="30">
        <f t="shared" si="958"/>
        <v>1564.8000000000002</v>
      </c>
      <c r="U606" s="30">
        <f t="shared" si="958"/>
        <v>0</v>
      </c>
      <c r="V606" s="30">
        <f t="shared" si="958"/>
        <v>1564.8000000000002</v>
      </c>
      <c r="X606" s="183"/>
    </row>
    <row r="607" spans="1:24" ht="18.75" customHeight="1" outlineLevel="4" collapsed="1" x14ac:dyDescent="0.2">
      <c r="A607" s="32" t="s">
        <v>481</v>
      </c>
      <c r="B607" s="32" t="s">
        <v>543</v>
      </c>
      <c r="C607" s="32" t="s">
        <v>248</v>
      </c>
      <c r="D607" s="32"/>
      <c r="E607" s="33" t="s">
        <v>249</v>
      </c>
      <c r="F607" s="30">
        <f t="shared" ref="F607:R607" si="959">F608+F610</f>
        <v>1564.8000000000002</v>
      </c>
      <c r="G607" s="30">
        <f t="shared" ref="G607:J607" si="960">G608+G610</f>
        <v>0</v>
      </c>
      <c r="H607" s="30">
        <f t="shared" si="960"/>
        <v>1564.8000000000002</v>
      </c>
      <c r="I607" s="30">
        <f t="shared" si="960"/>
        <v>0</v>
      </c>
      <c r="J607" s="30">
        <f t="shared" si="960"/>
        <v>17.971499999999999</v>
      </c>
      <c r="K607" s="30">
        <f t="shared" ref="K607:L607" si="961">K608+K610</f>
        <v>3307</v>
      </c>
      <c r="L607" s="30">
        <f t="shared" si="961"/>
        <v>4889.7714999999998</v>
      </c>
      <c r="M607" s="30">
        <f t="shared" si="959"/>
        <v>1564.8000000000002</v>
      </c>
      <c r="N607" s="30">
        <f t="shared" si="959"/>
        <v>0</v>
      </c>
      <c r="O607" s="30">
        <f t="shared" si="959"/>
        <v>1564.8000000000002</v>
      </c>
      <c r="P607" s="30">
        <f t="shared" si="959"/>
        <v>0</v>
      </c>
      <c r="Q607" s="30">
        <f t="shared" si="959"/>
        <v>1564.8000000000002</v>
      </c>
      <c r="R607" s="30">
        <f t="shared" si="959"/>
        <v>1564.8000000000002</v>
      </c>
      <c r="S607" s="30">
        <f t="shared" ref="S607:V607" si="962">S608+S610</f>
        <v>0</v>
      </c>
      <c r="T607" s="30">
        <f t="shared" si="962"/>
        <v>1564.8000000000002</v>
      </c>
      <c r="U607" s="30">
        <f t="shared" si="962"/>
        <v>0</v>
      </c>
      <c r="V607" s="30">
        <f t="shared" si="962"/>
        <v>1564.8000000000002</v>
      </c>
      <c r="X607" s="183"/>
    </row>
    <row r="608" spans="1:24" ht="15.75" hidden="1" outlineLevel="5" x14ac:dyDescent="0.2">
      <c r="A608" s="32" t="s">
        <v>481</v>
      </c>
      <c r="B608" s="32" t="s">
        <v>543</v>
      </c>
      <c r="C608" s="32" t="s">
        <v>250</v>
      </c>
      <c r="D608" s="32"/>
      <c r="E608" s="33" t="s">
        <v>251</v>
      </c>
      <c r="F608" s="30">
        <f t="shared" ref="F608:V608" si="963">F609</f>
        <v>11.4</v>
      </c>
      <c r="G608" s="30">
        <f t="shared" si="963"/>
        <v>0</v>
      </c>
      <c r="H608" s="30">
        <f t="shared" si="963"/>
        <v>11.4</v>
      </c>
      <c r="I608" s="30">
        <f t="shared" si="963"/>
        <v>0</v>
      </c>
      <c r="J608" s="30">
        <f t="shared" si="963"/>
        <v>0</v>
      </c>
      <c r="K608" s="30">
        <f t="shared" si="963"/>
        <v>0</v>
      </c>
      <c r="L608" s="30">
        <f t="shared" si="963"/>
        <v>11.4</v>
      </c>
      <c r="M608" s="30">
        <f t="shared" si="963"/>
        <v>11.4</v>
      </c>
      <c r="N608" s="30">
        <f t="shared" si="963"/>
        <v>0</v>
      </c>
      <c r="O608" s="30">
        <f t="shared" si="963"/>
        <v>11.4</v>
      </c>
      <c r="P608" s="30">
        <f t="shared" si="963"/>
        <v>0</v>
      </c>
      <c r="Q608" s="30">
        <f t="shared" si="963"/>
        <v>11.4</v>
      </c>
      <c r="R608" s="30">
        <f t="shared" si="963"/>
        <v>11.4</v>
      </c>
      <c r="S608" s="30">
        <f t="shared" si="963"/>
        <v>0</v>
      </c>
      <c r="T608" s="30">
        <f t="shared" si="963"/>
        <v>11.4</v>
      </c>
      <c r="U608" s="30">
        <f t="shared" si="963"/>
        <v>0</v>
      </c>
      <c r="V608" s="30">
        <f t="shared" si="963"/>
        <v>11.4</v>
      </c>
      <c r="X608" s="183"/>
    </row>
    <row r="609" spans="1:24" ht="15.75" hidden="1" outlineLevel="7" x14ac:dyDescent="0.2">
      <c r="A609" s="34" t="s">
        <v>481</v>
      </c>
      <c r="B609" s="34" t="s">
        <v>543</v>
      </c>
      <c r="C609" s="34" t="s">
        <v>250</v>
      </c>
      <c r="D609" s="34" t="s">
        <v>7</v>
      </c>
      <c r="E609" s="35" t="s">
        <v>8</v>
      </c>
      <c r="F609" s="31">
        <v>11.4</v>
      </c>
      <c r="G609" s="31"/>
      <c r="H609" s="31">
        <f>SUM(F609:G609)</f>
        <v>11.4</v>
      </c>
      <c r="I609" s="31"/>
      <c r="J609" s="31"/>
      <c r="K609" s="31"/>
      <c r="L609" s="31">
        <f>SUM(H609:K609)</f>
        <v>11.4</v>
      </c>
      <c r="M609" s="31">
        <v>11.4</v>
      </c>
      <c r="N609" s="31"/>
      <c r="O609" s="31">
        <f>SUM(M609:N609)</f>
        <v>11.4</v>
      </c>
      <c r="P609" s="31"/>
      <c r="Q609" s="31">
        <f>SUM(O609:P609)</f>
        <v>11.4</v>
      </c>
      <c r="R609" s="31">
        <v>11.4</v>
      </c>
      <c r="S609" s="31"/>
      <c r="T609" s="31">
        <f>SUM(R609:S609)</f>
        <v>11.4</v>
      </c>
      <c r="U609" s="31"/>
      <c r="V609" s="31">
        <f>SUM(T609:U609)</f>
        <v>11.4</v>
      </c>
      <c r="X609" s="183"/>
    </row>
    <row r="610" spans="1:24" ht="31.5" outlineLevel="5" x14ac:dyDescent="0.2">
      <c r="A610" s="32" t="s">
        <v>481</v>
      </c>
      <c r="B610" s="32" t="s">
        <v>543</v>
      </c>
      <c r="C610" s="32" t="s">
        <v>252</v>
      </c>
      <c r="D610" s="32"/>
      <c r="E610" s="33" t="s">
        <v>253</v>
      </c>
      <c r="F610" s="30">
        <f t="shared" ref="F610:V610" si="964">F611</f>
        <v>1553.4</v>
      </c>
      <c r="G610" s="30">
        <f t="shared" si="964"/>
        <v>0</v>
      </c>
      <c r="H610" s="30">
        <f t="shared" si="964"/>
        <v>1553.4</v>
      </c>
      <c r="I610" s="30">
        <f t="shared" si="964"/>
        <v>0</v>
      </c>
      <c r="J610" s="30">
        <f t="shared" si="964"/>
        <v>17.971499999999999</v>
      </c>
      <c r="K610" s="30">
        <f t="shared" si="964"/>
        <v>3307</v>
      </c>
      <c r="L610" s="30">
        <f t="shared" si="964"/>
        <v>4878.3715000000002</v>
      </c>
      <c r="M610" s="30">
        <f t="shared" si="964"/>
        <v>1553.4</v>
      </c>
      <c r="N610" s="30">
        <f t="shared" si="964"/>
        <v>0</v>
      </c>
      <c r="O610" s="30">
        <f t="shared" si="964"/>
        <v>1553.4</v>
      </c>
      <c r="P610" s="30">
        <f t="shared" si="964"/>
        <v>0</v>
      </c>
      <c r="Q610" s="30">
        <f t="shared" si="964"/>
        <v>1553.4</v>
      </c>
      <c r="R610" s="30">
        <f>R611</f>
        <v>1553.4</v>
      </c>
      <c r="S610" s="30">
        <f t="shared" si="964"/>
        <v>0</v>
      </c>
      <c r="T610" s="30">
        <f t="shared" si="964"/>
        <v>1553.4</v>
      </c>
      <c r="U610" s="30">
        <f t="shared" si="964"/>
        <v>0</v>
      </c>
      <c r="V610" s="30">
        <f t="shared" si="964"/>
        <v>1553.4</v>
      </c>
      <c r="X610" s="183"/>
    </row>
    <row r="611" spans="1:24" ht="15.75" outlineLevel="7" x14ac:dyDescent="0.2">
      <c r="A611" s="34" t="s">
        <v>481</v>
      </c>
      <c r="B611" s="34" t="s">
        <v>543</v>
      </c>
      <c r="C611" s="34" t="s">
        <v>252</v>
      </c>
      <c r="D611" s="34" t="s">
        <v>19</v>
      </c>
      <c r="E611" s="35" t="s">
        <v>20</v>
      </c>
      <c r="F611" s="31">
        <v>1553.4</v>
      </c>
      <c r="G611" s="31"/>
      <c r="H611" s="31">
        <f>SUM(F611:G611)</f>
        <v>1553.4</v>
      </c>
      <c r="I611" s="31"/>
      <c r="J611" s="31">
        <v>17.971499999999999</v>
      </c>
      <c r="K611" s="31">
        <f>307+3000</f>
        <v>3307</v>
      </c>
      <c r="L611" s="31">
        <f>SUM(H611:K611)</f>
        <v>4878.3715000000002</v>
      </c>
      <c r="M611" s="31">
        <v>1553.4</v>
      </c>
      <c r="N611" s="31"/>
      <c r="O611" s="31">
        <f>SUM(M611:N611)</f>
        <v>1553.4</v>
      </c>
      <c r="P611" s="31"/>
      <c r="Q611" s="31">
        <f>SUM(O611:P611)</f>
        <v>1553.4</v>
      </c>
      <c r="R611" s="31">
        <v>1553.4</v>
      </c>
      <c r="S611" s="31"/>
      <c r="T611" s="31">
        <f>SUM(R611:S611)</f>
        <v>1553.4</v>
      </c>
      <c r="U611" s="31"/>
      <c r="V611" s="31">
        <f>SUM(T611:U611)</f>
        <v>1553.4</v>
      </c>
      <c r="X611" s="183"/>
    </row>
    <row r="612" spans="1:24" ht="15.75" outlineLevel="3" x14ac:dyDescent="0.2">
      <c r="A612" s="32" t="s">
        <v>481</v>
      </c>
      <c r="B612" s="32" t="s">
        <v>543</v>
      </c>
      <c r="C612" s="32" t="s">
        <v>254</v>
      </c>
      <c r="D612" s="32"/>
      <c r="E612" s="33" t="s">
        <v>255</v>
      </c>
      <c r="F612" s="30">
        <f t="shared" ref="F612:V614" si="965">F613</f>
        <v>9100</v>
      </c>
      <c r="G612" s="30">
        <f t="shared" si="965"/>
        <v>0</v>
      </c>
      <c r="H612" s="30">
        <f t="shared" si="965"/>
        <v>9100</v>
      </c>
      <c r="I612" s="30">
        <f t="shared" si="965"/>
        <v>0</v>
      </c>
      <c r="J612" s="30">
        <f t="shared" si="965"/>
        <v>3000</v>
      </c>
      <c r="K612" s="30">
        <f t="shared" si="965"/>
        <v>0</v>
      </c>
      <c r="L612" s="30">
        <f t="shared" si="965"/>
        <v>12100</v>
      </c>
      <c r="M612" s="30">
        <f t="shared" ref="M612:M614" si="966">M613</f>
        <v>5500</v>
      </c>
      <c r="N612" s="30">
        <f t="shared" si="965"/>
        <v>0</v>
      </c>
      <c r="O612" s="30">
        <f t="shared" si="965"/>
        <v>5500</v>
      </c>
      <c r="P612" s="30">
        <f t="shared" si="965"/>
        <v>0</v>
      </c>
      <c r="Q612" s="30">
        <f t="shared" si="965"/>
        <v>5500</v>
      </c>
      <c r="R612" s="30">
        <f t="shared" ref="R612:R614" si="967">R613</f>
        <v>5500</v>
      </c>
      <c r="S612" s="30">
        <f t="shared" si="965"/>
        <v>0</v>
      </c>
      <c r="T612" s="30">
        <f t="shared" si="965"/>
        <v>5500</v>
      </c>
      <c r="U612" s="30">
        <f t="shared" si="965"/>
        <v>0</v>
      </c>
      <c r="V612" s="30">
        <f t="shared" si="965"/>
        <v>5500</v>
      </c>
      <c r="X612" s="183"/>
    </row>
    <row r="613" spans="1:24" ht="31.5" outlineLevel="4" x14ac:dyDescent="0.2">
      <c r="A613" s="32" t="s">
        <v>481</v>
      </c>
      <c r="B613" s="32" t="s">
        <v>543</v>
      </c>
      <c r="C613" s="32" t="s">
        <v>256</v>
      </c>
      <c r="D613" s="32"/>
      <c r="E613" s="33" t="s">
        <v>257</v>
      </c>
      <c r="F613" s="30">
        <f t="shared" si="965"/>
        <v>9100</v>
      </c>
      <c r="G613" s="30">
        <f t="shared" si="965"/>
        <v>0</v>
      </c>
      <c r="H613" s="30">
        <f t="shared" si="965"/>
        <v>9100</v>
      </c>
      <c r="I613" s="30">
        <f t="shared" si="965"/>
        <v>0</v>
      </c>
      <c r="J613" s="30">
        <f t="shared" si="965"/>
        <v>3000</v>
      </c>
      <c r="K613" s="30">
        <f t="shared" si="965"/>
        <v>0</v>
      </c>
      <c r="L613" s="30">
        <f t="shared" si="965"/>
        <v>12100</v>
      </c>
      <c r="M613" s="30">
        <f t="shared" si="966"/>
        <v>5500</v>
      </c>
      <c r="N613" s="30">
        <f t="shared" si="965"/>
        <v>0</v>
      </c>
      <c r="O613" s="30">
        <f t="shared" si="965"/>
        <v>5500</v>
      </c>
      <c r="P613" s="30">
        <f t="shared" si="965"/>
        <v>0</v>
      </c>
      <c r="Q613" s="30">
        <f t="shared" si="965"/>
        <v>5500</v>
      </c>
      <c r="R613" s="30">
        <f t="shared" si="967"/>
        <v>5500</v>
      </c>
      <c r="S613" s="30">
        <f t="shared" si="965"/>
        <v>0</v>
      </c>
      <c r="T613" s="30">
        <f t="shared" si="965"/>
        <v>5500</v>
      </c>
      <c r="U613" s="30">
        <f t="shared" si="965"/>
        <v>0</v>
      </c>
      <c r="V613" s="30">
        <f t="shared" si="965"/>
        <v>5500</v>
      </c>
      <c r="X613" s="183"/>
    </row>
    <row r="614" spans="1:24" ht="15.75" outlineLevel="5" x14ac:dyDescent="0.2">
      <c r="A614" s="32" t="s">
        <v>481</v>
      </c>
      <c r="B614" s="32" t="s">
        <v>543</v>
      </c>
      <c r="C614" s="32" t="s">
        <v>258</v>
      </c>
      <c r="D614" s="32"/>
      <c r="E614" s="33" t="s">
        <v>259</v>
      </c>
      <c r="F614" s="30">
        <f t="shared" si="965"/>
        <v>9100</v>
      </c>
      <c r="G614" s="30">
        <f t="shared" si="965"/>
        <v>0</v>
      </c>
      <c r="H614" s="30">
        <f t="shared" si="965"/>
        <v>9100</v>
      </c>
      <c r="I614" s="30">
        <f t="shared" si="965"/>
        <v>0</v>
      </c>
      <c r="J614" s="30">
        <f t="shared" si="965"/>
        <v>3000</v>
      </c>
      <c r="K614" s="30">
        <f t="shared" si="965"/>
        <v>0</v>
      </c>
      <c r="L614" s="30">
        <f t="shared" si="965"/>
        <v>12100</v>
      </c>
      <c r="M614" s="30">
        <f t="shared" si="966"/>
        <v>5500</v>
      </c>
      <c r="N614" s="30">
        <f t="shared" si="965"/>
        <v>0</v>
      </c>
      <c r="O614" s="30">
        <f t="shared" si="965"/>
        <v>5500</v>
      </c>
      <c r="P614" s="30">
        <f t="shared" si="965"/>
        <v>0</v>
      </c>
      <c r="Q614" s="30">
        <f t="shared" si="965"/>
        <v>5500</v>
      </c>
      <c r="R614" s="30">
        <f t="shared" si="967"/>
        <v>5500</v>
      </c>
      <c r="S614" s="30">
        <f t="shared" si="965"/>
        <v>0</v>
      </c>
      <c r="T614" s="30">
        <f t="shared" si="965"/>
        <v>5500</v>
      </c>
      <c r="U614" s="30">
        <f t="shared" si="965"/>
        <v>0</v>
      </c>
      <c r="V614" s="30">
        <f t="shared" si="965"/>
        <v>5500</v>
      </c>
      <c r="X614" s="183"/>
    </row>
    <row r="615" spans="1:24" ht="15.75" outlineLevel="7" x14ac:dyDescent="0.2">
      <c r="A615" s="34" t="s">
        <v>481</v>
      </c>
      <c r="B615" s="34" t="s">
        <v>543</v>
      </c>
      <c r="C615" s="34" t="s">
        <v>258</v>
      </c>
      <c r="D615" s="34" t="s">
        <v>19</v>
      </c>
      <c r="E615" s="35" t="s">
        <v>20</v>
      </c>
      <c r="F615" s="31">
        <v>9100</v>
      </c>
      <c r="G615" s="31"/>
      <c r="H615" s="31">
        <f>SUM(F615:G615)</f>
        <v>9100</v>
      </c>
      <c r="I615" s="31"/>
      <c r="J615" s="31">
        <v>3000</v>
      </c>
      <c r="K615" s="31"/>
      <c r="L615" s="31">
        <f>SUM(H615:K615)</f>
        <v>12100</v>
      </c>
      <c r="M615" s="31">
        <v>5500</v>
      </c>
      <c r="N615" s="31"/>
      <c r="O615" s="31">
        <f>SUM(M615:N615)</f>
        <v>5500</v>
      </c>
      <c r="P615" s="31"/>
      <c r="Q615" s="31">
        <f>SUM(O615:P615)</f>
        <v>5500</v>
      </c>
      <c r="R615" s="31">
        <v>5500</v>
      </c>
      <c r="S615" s="31"/>
      <c r="T615" s="31">
        <f>SUM(R615:S615)</f>
        <v>5500</v>
      </c>
      <c r="U615" s="31"/>
      <c r="V615" s="31">
        <f>SUM(T615:U615)</f>
        <v>5500</v>
      </c>
      <c r="X615" s="183"/>
    </row>
    <row r="616" spans="1:24" ht="15.75" outlineLevel="7" x14ac:dyDescent="0.2">
      <c r="A616" s="32" t="s">
        <v>481</v>
      </c>
      <c r="B616" s="32" t="s">
        <v>545</v>
      </c>
      <c r="C616" s="34"/>
      <c r="D616" s="34"/>
      <c r="E616" s="69" t="s">
        <v>546</v>
      </c>
      <c r="F616" s="30">
        <f t="shared" ref="F616:V619" si="968">F617</f>
        <v>60392.992940000004</v>
      </c>
      <c r="G616" s="30">
        <f t="shared" si="968"/>
        <v>0</v>
      </c>
      <c r="H616" s="30">
        <f t="shared" si="968"/>
        <v>60392.992940000004</v>
      </c>
      <c r="I616" s="30">
        <f t="shared" si="968"/>
        <v>0</v>
      </c>
      <c r="J616" s="30">
        <f t="shared" si="968"/>
        <v>0</v>
      </c>
      <c r="K616" s="30">
        <f t="shared" si="968"/>
        <v>-27949</v>
      </c>
      <c r="L616" s="30">
        <f t="shared" si="968"/>
        <v>32443.99294</v>
      </c>
      <c r="M616" s="30">
        <f t="shared" si="968"/>
        <v>10000</v>
      </c>
      <c r="N616" s="30">
        <f t="shared" si="968"/>
        <v>0</v>
      </c>
      <c r="O616" s="30">
        <f t="shared" si="968"/>
        <v>10000</v>
      </c>
      <c r="P616" s="30">
        <f t="shared" si="968"/>
        <v>0</v>
      </c>
      <c r="Q616" s="30">
        <f t="shared" si="968"/>
        <v>10000</v>
      </c>
      <c r="R616" s="30"/>
      <c r="S616" s="30">
        <f t="shared" si="968"/>
        <v>0</v>
      </c>
      <c r="T616" s="30">
        <f t="shared" si="968"/>
        <v>0</v>
      </c>
      <c r="U616" s="30">
        <f t="shared" si="968"/>
        <v>0</v>
      </c>
      <c r="V616" s="30">
        <f t="shared" si="968"/>
        <v>0</v>
      </c>
      <c r="X616" s="183"/>
    </row>
    <row r="617" spans="1:24" ht="15.75" outlineLevel="1" x14ac:dyDescent="0.2">
      <c r="A617" s="32" t="s">
        <v>481</v>
      </c>
      <c r="B617" s="32" t="s">
        <v>547</v>
      </c>
      <c r="C617" s="32"/>
      <c r="D617" s="32"/>
      <c r="E617" s="33" t="s">
        <v>548</v>
      </c>
      <c r="F617" s="30">
        <f t="shared" si="968"/>
        <v>60392.992940000004</v>
      </c>
      <c r="G617" s="30">
        <f t="shared" si="968"/>
        <v>0</v>
      </c>
      <c r="H617" s="30">
        <f t="shared" si="968"/>
        <v>60392.992940000004</v>
      </c>
      <c r="I617" s="30">
        <f t="shared" si="968"/>
        <v>0</v>
      </c>
      <c r="J617" s="30">
        <f t="shared" si="968"/>
        <v>0</v>
      </c>
      <c r="K617" s="30">
        <f t="shared" si="968"/>
        <v>-27949</v>
      </c>
      <c r="L617" s="30">
        <f t="shared" si="968"/>
        <v>32443.99294</v>
      </c>
      <c r="M617" s="30">
        <f t="shared" si="968"/>
        <v>10000</v>
      </c>
      <c r="N617" s="30">
        <f t="shared" si="968"/>
        <v>0</v>
      </c>
      <c r="O617" s="30">
        <f t="shared" si="968"/>
        <v>10000</v>
      </c>
      <c r="P617" s="30">
        <f t="shared" si="968"/>
        <v>0</v>
      </c>
      <c r="Q617" s="30">
        <f t="shared" si="968"/>
        <v>10000</v>
      </c>
      <c r="R617" s="30"/>
      <c r="S617" s="30">
        <f t="shared" si="968"/>
        <v>0</v>
      </c>
      <c r="T617" s="30">
        <f t="shared" si="968"/>
        <v>0</v>
      </c>
      <c r="U617" s="30">
        <f t="shared" si="968"/>
        <v>0</v>
      </c>
      <c r="V617" s="30">
        <f t="shared" si="968"/>
        <v>0</v>
      </c>
      <c r="X617" s="183"/>
    </row>
    <row r="618" spans="1:24" ht="17.25" customHeight="1" outlineLevel="2" x14ac:dyDescent="0.2">
      <c r="A618" s="32" t="s">
        <v>481</v>
      </c>
      <c r="B618" s="32" t="s">
        <v>547</v>
      </c>
      <c r="C618" s="32" t="s">
        <v>260</v>
      </c>
      <c r="D618" s="32"/>
      <c r="E618" s="33" t="s">
        <v>261</v>
      </c>
      <c r="F618" s="30">
        <f t="shared" si="968"/>
        <v>60392.992940000004</v>
      </c>
      <c r="G618" s="30">
        <f t="shared" si="968"/>
        <v>0</v>
      </c>
      <c r="H618" s="30">
        <f t="shared" si="968"/>
        <v>60392.992940000004</v>
      </c>
      <c r="I618" s="30">
        <f t="shared" si="968"/>
        <v>0</v>
      </c>
      <c r="J618" s="30">
        <f t="shared" si="968"/>
        <v>0</v>
      </c>
      <c r="K618" s="30">
        <f t="shared" si="968"/>
        <v>-27949</v>
      </c>
      <c r="L618" s="30">
        <f t="shared" si="968"/>
        <v>32443.99294</v>
      </c>
      <c r="M618" s="30">
        <f t="shared" si="968"/>
        <v>10000</v>
      </c>
      <c r="N618" s="30">
        <f t="shared" si="968"/>
        <v>0</v>
      </c>
      <c r="O618" s="30">
        <f t="shared" si="968"/>
        <v>10000</v>
      </c>
      <c r="P618" s="30">
        <f t="shared" si="968"/>
        <v>0</v>
      </c>
      <c r="Q618" s="30">
        <f t="shared" si="968"/>
        <v>10000</v>
      </c>
      <c r="R618" s="30"/>
      <c r="S618" s="30">
        <f t="shared" si="968"/>
        <v>0</v>
      </c>
      <c r="T618" s="30">
        <f t="shared" si="968"/>
        <v>0</v>
      </c>
      <c r="U618" s="30">
        <f t="shared" si="968"/>
        <v>0</v>
      </c>
      <c r="V618" s="30">
        <f t="shared" si="968"/>
        <v>0</v>
      </c>
      <c r="X618" s="183"/>
    </row>
    <row r="619" spans="1:24" ht="15.75" outlineLevel="3" x14ac:dyDescent="0.2">
      <c r="A619" s="32" t="s">
        <v>481</v>
      </c>
      <c r="B619" s="32" t="s">
        <v>547</v>
      </c>
      <c r="C619" s="32" t="s">
        <v>262</v>
      </c>
      <c r="D619" s="32"/>
      <c r="E619" s="33" t="s">
        <v>263</v>
      </c>
      <c r="F619" s="30">
        <f t="shared" si="968"/>
        <v>60392.992940000004</v>
      </c>
      <c r="G619" s="30">
        <f t="shared" si="968"/>
        <v>0</v>
      </c>
      <c r="H619" s="30">
        <f t="shared" si="968"/>
        <v>60392.992940000004</v>
      </c>
      <c r="I619" s="30">
        <f t="shared" si="968"/>
        <v>0</v>
      </c>
      <c r="J619" s="30">
        <f t="shared" si="968"/>
        <v>0</v>
      </c>
      <c r="K619" s="30">
        <f t="shared" si="968"/>
        <v>-27949</v>
      </c>
      <c r="L619" s="30">
        <f t="shared" si="968"/>
        <v>32443.99294</v>
      </c>
      <c r="M619" s="30">
        <f t="shared" si="968"/>
        <v>10000</v>
      </c>
      <c r="N619" s="30">
        <f t="shared" si="968"/>
        <v>0</v>
      </c>
      <c r="O619" s="30">
        <f t="shared" si="968"/>
        <v>10000</v>
      </c>
      <c r="P619" s="30">
        <f t="shared" si="968"/>
        <v>0</v>
      </c>
      <c r="Q619" s="30">
        <f t="shared" si="968"/>
        <v>10000</v>
      </c>
      <c r="R619" s="30"/>
      <c r="S619" s="30">
        <f t="shared" si="968"/>
        <v>0</v>
      </c>
      <c r="T619" s="30">
        <f t="shared" si="968"/>
        <v>0</v>
      </c>
      <c r="U619" s="30">
        <f t="shared" si="968"/>
        <v>0</v>
      </c>
      <c r="V619" s="30">
        <f t="shared" si="968"/>
        <v>0</v>
      </c>
      <c r="X619" s="183"/>
    </row>
    <row r="620" spans="1:24" ht="31.5" outlineLevel="4" x14ac:dyDescent="0.2">
      <c r="A620" s="32" t="s">
        <v>481</v>
      </c>
      <c r="B620" s="32" t="s">
        <v>547</v>
      </c>
      <c r="C620" s="32" t="s">
        <v>264</v>
      </c>
      <c r="D620" s="32"/>
      <c r="E620" s="33" t="s">
        <v>265</v>
      </c>
      <c r="F620" s="30">
        <f>F631+F627+F623+F629+F636</f>
        <v>60392.992940000004</v>
      </c>
      <c r="G620" s="30">
        <f>G631+G627+G623+G629+G636</f>
        <v>0</v>
      </c>
      <c r="H620" s="30">
        <f>H631+H627+H623+H629+H636+H621</f>
        <v>60392.992940000004</v>
      </c>
      <c r="I620" s="30">
        <f t="shared" ref="I620:V620" si="969">I631+I627+I623+I629+I636+I621</f>
        <v>0</v>
      </c>
      <c r="J620" s="30">
        <f t="shared" si="969"/>
        <v>0</v>
      </c>
      <c r="K620" s="30">
        <f t="shared" si="969"/>
        <v>-27949</v>
      </c>
      <c r="L620" s="30">
        <f t="shared" si="969"/>
        <v>32443.99294</v>
      </c>
      <c r="M620" s="30">
        <f t="shared" si="969"/>
        <v>10000</v>
      </c>
      <c r="N620" s="30">
        <f t="shared" si="969"/>
        <v>0</v>
      </c>
      <c r="O620" s="30">
        <f t="shared" si="969"/>
        <v>10000</v>
      </c>
      <c r="P620" s="30">
        <f t="shared" si="969"/>
        <v>0</v>
      </c>
      <c r="Q620" s="30">
        <f t="shared" si="969"/>
        <v>10000</v>
      </c>
      <c r="R620" s="30">
        <f t="shared" si="969"/>
        <v>0</v>
      </c>
      <c r="S620" s="30">
        <f t="shared" si="969"/>
        <v>0</v>
      </c>
      <c r="T620" s="30">
        <f t="shared" si="969"/>
        <v>0</v>
      </c>
      <c r="U620" s="30">
        <f t="shared" si="969"/>
        <v>0</v>
      </c>
      <c r="V620" s="30">
        <f t="shared" si="969"/>
        <v>0</v>
      </c>
      <c r="X620" s="183"/>
    </row>
    <row r="621" spans="1:24" ht="15.75" outlineLevel="4" x14ac:dyDescent="0.2">
      <c r="A621" s="32" t="s">
        <v>481</v>
      </c>
      <c r="B621" s="32" t="s">
        <v>547</v>
      </c>
      <c r="C621" s="32" t="s">
        <v>634</v>
      </c>
      <c r="D621" s="32"/>
      <c r="E621" s="33" t="s">
        <v>635</v>
      </c>
      <c r="F621" s="30"/>
      <c r="G621" s="30"/>
      <c r="H621" s="30"/>
      <c r="I621" s="30">
        <f t="shared" ref="I621:L621" si="970">I622</f>
        <v>0</v>
      </c>
      <c r="J621" s="30">
        <f t="shared" si="970"/>
        <v>0</v>
      </c>
      <c r="K621" s="30">
        <f t="shared" si="970"/>
        <v>51</v>
      </c>
      <c r="L621" s="30">
        <f t="shared" si="970"/>
        <v>51</v>
      </c>
      <c r="M621" s="30"/>
      <c r="N621" s="30"/>
      <c r="O621" s="30"/>
      <c r="P621" s="30"/>
      <c r="Q621" s="30"/>
      <c r="R621" s="30"/>
      <c r="S621" s="30"/>
      <c r="T621" s="30"/>
      <c r="U621" s="30"/>
      <c r="V621" s="30"/>
      <c r="X621" s="183"/>
    </row>
    <row r="622" spans="1:24" ht="31.5" outlineLevel="4" x14ac:dyDescent="0.2">
      <c r="A622" s="34" t="s">
        <v>481</v>
      </c>
      <c r="B622" s="34" t="s">
        <v>547</v>
      </c>
      <c r="C622" s="34" t="s">
        <v>634</v>
      </c>
      <c r="D622" s="34" t="s">
        <v>65</v>
      </c>
      <c r="E622" s="35" t="s">
        <v>66</v>
      </c>
      <c r="F622" s="30"/>
      <c r="G622" s="30"/>
      <c r="H622" s="30"/>
      <c r="I622" s="31"/>
      <c r="J622" s="31"/>
      <c r="K622" s="31">
        <v>51</v>
      </c>
      <c r="L622" s="31">
        <f>SUM(H622:K622)</f>
        <v>51</v>
      </c>
      <c r="M622" s="30"/>
      <c r="N622" s="30"/>
      <c r="O622" s="30"/>
      <c r="P622" s="30"/>
      <c r="Q622" s="30"/>
      <c r="R622" s="30"/>
      <c r="S622" s="30"/>
      <c r="T622" s="30"/>
      <c r="U622" s="30"/>
      <c r="V622" s="30"/>
      <c r="X622" s="183"/>
    </row>
    <row r="623" spans="1:24" ht="31.5" outlineLevel="4" x14ac:dyDescent="0.2">
      <c r="A623" s="32" t="s">
        <v>481</v>
      </c>
      <c r="B623" s="32" t="s">
        <v>547</v>
      </c>
      <c r="C623" s="32" t="s">
        <v>607</v>
      </c>
      <c r="D623" s="32"/>
      <c r="E623" s="35" t="s">
        <v>757</v>
      </c>
      <c r="F623" s="30">
        <f>F624</f>
        <v>28000</v>
      </c>
      <c r="G623" s="30">
        <f t="shared" ref="G623:L623" si="971">G624</f>
        <v>0</v>
      </c>
      <c r="H623" s="30">
        <f t="shared" si="971"/>
        <v>28000</v>
      </c>
      <c r="I623" s="30">
        <f t="shared" si="971"/>
        <v>0</v>
      </c>
      <c r="J623" s="30">
        <f t="shared" si="971"/>
        <v>0</v>
      </c>
      <c r="K623" s="30">
        <f t="shared" si="971"/>
        <v>-28000</v>
      </c>
      <c r="L623" s="30">
        <f t="shared" si="971"/>
        <v>0</v>
      </c>
      <c r="M623" s="30">
        <f t="shared" ref="M623" si="972">M624</f>
        <v>10000</v>
      </c>
      <c r="N623" s="30">
        <f t="shared" ref="N623" si="973">N624</f>
        <v>0</v>
      </c>
      <c r="O623" s="30">
        <f t="shared" ref="O623:Q623" si="974">O624</f>
        <v>10000</v>
      </c>
      <c r="P623" s="30">
        <f t="shared" si="974"/>
        <v>0</v>
      </c>
      <c r="Q623" s="30">
        <f t="shared" si="974"/>
        <v>10000</v>
      </c>
      <c r="R623" s="30"/>
      <c r="S623" s="30">
        <f t="shared" ref="S623" si="975">S624</f>
        <v>0</v>
      </c>
      <c r="T623" s="30">
        <f t="shared" ref="T623:V623" si="976">T624</f>
        <v>0</v>
      </c>
      <c r="U623" s="30">
        <f t="shared" si="976"/>
        <v>0</v>
      </c>
      <c r="V623" s="30">
        <f t="shared" si="976"/>
        <v>0</v>
      </c>
      <c r="X623" s="183"/>
    </row>
    <row r="624" spans="1:24" ht="15.75" outlineLevel="4" x14ac:dyDescent="0.2">
      <c r="A624" s="34" t="s">
        <v>481</v>
      </c>
      <c r="B624" s="34" t="s">
        <v>547</v>
      </c>
      <c r="C624" s="34" t="s">
        <v>607</v>
      </c>
      <c r="D624" s="34" t="s">
        <v>109</v>
      </c>
      <c r="E624" s="35" t="s">
        <v>110</v>
      </c>
      <c r="F624" s="31">
        <f>F626</f>
        <v>28000</v>
      </c>
      <c r="G624" s="31">
        <f t="shared" ref="G624:J624" si="977">G626</f>
        <v>0</v>
      </c>
      <c r="H624" s="31">
        <f t="shared" si="977"/>
        <v>28000</v>
      </c>
      <c r="I624" s="31">
        <f t="shared" si="977"/>
        <v>0</v>
      </c>
      <c r="J624" s="31">
        <f t="shared" si="977"/>
        <v>0</v>
      </c>
      <c r="K624" s="31">
        <f t="shared" ref="K624:L624" si="978">K626</f>
        <v>-28000</v>
      </c>
      <c r="L624" s="31">
        <f t="shared" si="978"/>
        <v>0</v>
      </c>
      <c r="M624" s="31">
        <f t="shared" ref="M624:Q624" si="979">M626</f>
        <v>10000</v>
      </c>
      <c r="N624" s="31">
        <f t="shared" si="979"/>
        <v>0</v>
      </c>
      <c r="O624" s="31">
        <f t="shared" si="979"/>
        <v>10000</v>
      </c>
      <c r="P624" s="31">
        <f t="shared" si="979"/>
        <v>0</v>
      </c>
      <c r="Q624" s="31">
        <f t="shared" si="979"/>
        <v>10000</v>
      </c>
      <c r="R624" s="31"/>
      <c r="S624" s="31">
        <f t="shared" ref="S624:V624" si="980">S626</f>
        <v>0</v>
      </c>
      <c r="T624" s="31">
        <f t="shared" si="980"/>
        <v>0</v>
      </c>
      <c r="U624" s="31">
        <f t="shared" si="980"/>
        <v>0</v>
      </c>
      <c r="V624" s="31">
        <f t="shared" si="980"/>
        <v>0</v>
      </c>
      <c r="X624" s="183"/>
    </row>
    <row r="625" spans="1:24" ht="15.75" outlineLevel="4" x14ac:dyDescent="0.2">
      <c r="A625" s="34"/>
      <c r="B625" s="34"/>
      <c r="C625" s="34"/>
      <c r="D625" s="34"/>
      <c r="E625" s="52" t="s">
        <v>437</v>
      </c>
      <c r="F625" s="30"/>
      <c r="G625" s="30"/>
      <c r="H625" s="30"/>
      <c r="I625" s="30"/>
      <c r="J625" s="30"/>
      <c r="K625" s="30"/>
      <c r="L625" s="30"/>
      <c r="M625" s="30"/>
      <c r="N625" s="30"/>
      <c r="O625" s="30"/>
      <c r="P625" s="30"/>
      <c r="Q625" s="30"/>
      <c r="R625" s="30"/>
      <c r="S625" s="30"/>
      <c r="T625" s="30"/>
      <c r="U625" s="30"/>
      <c r="V625" s="30"/>
      <c r="X625" s="183"/>
    </row>
    <row r="626" spans="1:24" ht="31.5" outlineLevel="4" x14ac:dyDescent="0.2">
      <c r="A626" s="34"/>
      <c r="B626" s="34"/>
      <c r="C626" s="34"/>
      <c r="D626" s="34"/>
      <c r="E626" s="35" t="s">
        <v>757</v>
      </c>
      <c r="F626" s="31">
        <v>28000</v>
      </c>
      <c r="G626" s="31"/>
      <c r="H626" s="31">
        <f>SUM(F626:G626)</f>
        <v>28000</v>
      </c>
      <c r="I626" s="31"/>
      <c r="J626" s="31"/>
      <c r="K626" s="31">
        <v>-28000</v>
      </c>
      <c r="L626" s="31">
        <f>SUM(H626:K626)</f>
        <v>0</v>
      </c>
      <c r="M626" s="31">
        <v>10000</v>
      </c>
      <c r="N626" s="31"/>
      <c r="O626" s="31">
        <f>SUM(M626:N626)</f>
        <v>10000</v>
      </c>
      <c r="P626" s="31"/>
      <c r="Q626" s="31">
        <f>SUM(O626:P626)</f>
        <v>10000</v>
      </c>
      <c r="R626" s="30"/>
      <c r="S626" s="31"/>
      <c r="T626" s="31">
        <f>SUM(R626:S626)</f>
        <v>0</v>
      </c>
      <c r="U626" s="31"/>
      <c r="V626" s="31">
        <f>SUM(T626:U626)</f>
        <v>0</v>
      </c>
      <c r="X626" s="183"/>
    </row>
    <row r="627" spans="1:24" ht="38.25" hidden="1" customHeight="1" outlineLevel="4" x14ac:dyDescent="0.2">
      <c r="A627" s="32" t="s">
        <v>481</v>
      </c>
      <c r="B627" s="32" t="s">
        <v>547</v>
      </c>
      <c r="C627" s="32" t="s">
        <v>449</v>
      </c>
      <c r="D627" s="32"/>
      <c r="E627" s="33" t="s">
        <v>687</v>
      </c>
      <c r="F627" s="30">
        <f>F628</f>
        <v>2277.1029400000002</v>
      </c>
      <c r="G627" s="30">
        <f t="shared" ref="G627:L627" si="981">G628</f>
        <v>0</v>
      </c>
      <c r="H627" s="30">
        <f t="shared" si="981"/>
        <v>2277.1029400000002</v>
      </c>
      <c r="I627" s="30">
        <f t="shared" si="981"/>
        <v>0</v>
      </c>
      <c r="J627" s="30">
        <f t="shared" si="981"/>
        <v>0</v>
      </c>
      <c r="K627" s="30">
        <f t="shared" si="981"/>
        <v>0</v>
      </c>
      <c r="L627" s="30">
        <f t="shared" si="981"/>
        <v>2277.1029400000002</v>
      </c>
      <c r="M627" s="30"/>
      <c r="N627" s="30">
        <f t="shared" ref="N627" si="982">N628</f>
        <v>0</v>
      </c>
      <c r="O627" s="30">
        <f t="shared" ref="O627:Q627" si="983">O628</f>
        <v>0</v>
      </c>
      <c r="P627" s="30">
        <f t="shared" si="983"/>
        <v>0</v>
      </c>
      <c r="Q627" s="30">
        <f t="shared" si="983"/>
        <v>0</v>
      </c>
      <c r="R627" s="30"/>
      <c r="S627" s="30">
        <f t="shared" ref="S627" si="984">S628</f>
        <v>0</v>
      </c>
      <c r="T627" s="30">
        <f t="shared" ref="T627:V627" si="985">T628</f>
        <v>0</v>
      </c>
      <c r="U627" s="30">
        <f t="shared" si="985"/>
        <v>0</v>
      </c>
      <c r="V627" s="30">
        <f t="shared" si="985"/>
        <v>0</v>
      </c>
      <c r="X627" s="183"/>
    </row>
    <row r="628" spans="1:24" ht="31.5" hidden="1" outlineLevel="4" x14ac:dyDescent="0.2">
      <c r="A628" s="34" t="s">
        <v>481</v>
      </c>
      <c r="B628" s="34" t="s">
        <v>547</v>
      </c>
      <c r="C628" s="34" t="s">
        <v>449</v>
      </c>
      <c r="D628" s="34" t="s">
        <v>65</v>
      </c>
      <c r="E628" s="35" t="s">
        <v>66</v>
      </c>
      <c r="F628" s="31">
        <v>2277.1029400000002</v>
      </c>
      <c r="G628" s="31"/>
      <c r="H628" s="31">
        <f>SUM(F628:G628)</f>
        <v>2277.1029400000002</v>
      </c>
      <c r="I628" s="31"/>
      <c r="J628" s="31"/>
      <c r="K628" s="31"/>
      <c r="L628" s="31">
        <f>SUM(H628:K628)</f>
        <v>2277.1029400000002</v>
      </c>
      <c r="M628" s="30"/>
      <c r="N628" s="31"/>
      <c r="O628" s="31">
        <f>SUM(M628:N628)</f>
        <v>0</v>
      </c>
      <c r="P628" s="31"/>
      <c r="Q628" s="31">
        <f>SUM(O628:P628)</f>
        <v>0</v>
      </c>
      <c r="R628" s="30"/>
      <c r="S628" s="31"/>
      <c r="T628" s="31">
        <f>SUM(R628:S628)</f>
        <v>0</v>
      </c>
      <c r="U628" s="31"/>
      <c r="V628" s="31">
        <f>SUM(T628:U628)</f>
        <v>0</v>
      </c>
      <c r="X628" s="183"/>
    </row>
    <row r="629" spans="1:24" ht="38.25" hidden="1" customHeight="1" outlineLevel="4" x14ac:dyDescent="0.2">
      <c r="A629" s="32" t="s">
        <v>481</v>
      </c>
      <c r="B629" s="32" t="s">
        <v>547</v>
      </c>
      <c r="C629" s="32" t="s">
        <v>449</v>
      </c>
      <c r="D629" s="32"/>
      <c r="E629" s="33" t="s">
        <v>700</v>
      </c>
      <c r="F629" s="30">
        <f>F630</f>
        <v>3000</v>
      </c>
      <c r="G629" s="30">
        <f t="shared" ref="G629:L629" si="986">G630</f>
        <v>0</v>
      </c>
      <c r="H629" s="30">
        <f t="shared" si="986"/>
        <v>3000</v>
      </c>
      <c r="I629" s="30">
        <f t="shared" si="986"/>
        <v>0</v>
      </c>
      <c r="J629" s="30">
        <f t="shared" si="986"/>
        <v>0</v>
      </c>
      <c r="K629" s="30">
        <f t="shared" si="986"/>
        <v>0</v>
      </c>
      <c r="L629" s="30">
        <f t="shared" si="986"/>
        <v>3000</v>
      </c>
      <c r="M629" s="30"/>
      <c r="N629" s="30">
        <f t="shared" ref="N629" si="987">N630</f>
        <v>0</v>
      </c>
      <c r="O629" s="30">
        <f t="shared" ref="O629:Q629" si="988">O630</f>
        <v>0</v>
      </c>
      <c r="P629" s="30">
        <f t="shared" si="988"/>
        <v>0</v>
      </c>
      <c r="Q629" s="30">
        <f t="shared" si="988"/>
        <v>0</v>
      </c>
      <c r="R629" s="30"/>
      <c r="S629" s="30">
        <f t="shared" ref="S629" si="989">S630</f>
        <v>0</v>
      </c>
      <c r="T629" s="30">
        <f t="shared" ref="T629:V629" si="990">T630</f>
        <v>0</v>
      </c>
      <c r="U629" s="30">
        <f t="shared" si="990"/>
        <v>0</v>
      </c>
      <c r="V629" s="30">
        <f t="shared" si="990"/>
        <v>0</v>
      </c>
      <c r="X629" s="183"/>
    </row>
    <row r="630" spans="1:24" ht="31.5" hidden="1" outlineLevel="4" x14ac:dyDescent="0.2">
      <c r="A630" s="34" t="s">
        <v>481</v>
      </c>
      <c r="B630" s="34" t="s">
        <v>547</v>
      </c>
      <c r="C630" s="34" t="s">
        <v>449</v>
      </c>
      <c r="D630" s="34" t="s">
        <v>65</v>
      </c>
      <c r="E630" s="35" t="s">
        <v>66</v>
      </c>
      <c r="F630" s="31">
        <v>3000</v>
      </c>
      <c r="G630" s="31"/>
      <c r="H630" s="31">
        <f>SUM(F630:G630)</f>
        <v>3000</v>
      </c>
      <c r="I630" s="31"/>
      <c r="J630" s="31"/>
      <c r="K630" s="31"/>
      <c r="L630" s="31">
        <f>SUM(H630:K630)</f>
        <v>3000</v>
      </c>
      <c r="M630" s="30"/>
      <c r="N630" s="31"/>
      <c r="O630" s="31">
        <f>SUM(M630:N630)</f>
        <v>0</v>
      </c>
      <c r="P630" s="31"/>
      <c r="Q630" s="31">
        <f>SUM(O630:P630)</f>
        <v>0</v>
      </c>
      <c r="R630" s="30"/>
      <c r="S630" s="31"/>
      <c r="T630" s="31">
        <f>SUM(R630:S630)</f>
        <v>0</v>
      </c>
      <c r="U630" s="31"/>
      <c r="V630" s="31">
        <f>SUM(T630:U630)</f>
        <v>0</v>
      </c>
      <c r="X630" s="183"/>
    </row>
    <row r="631" spans="1:24" ht="31.5" outlineLevel="5" x14ac:dyDescent="0.2">
      <c r="A631" s="32" t="s">
        <v>481</v>
      </c>
      <c r="B631" s="32" t="s">
        <v>547</v>
      </c>
      <c r="C631" s="32" t="s">
        <v>266</v>
      </c>
      <c r="D631" s="32"/>
      <c r="E631" s="33" t="s">
        <v>419</v>
      </c>
      <c r="F631" s="30">
        <f>F635</f>
        <v>8134.7669999999998</v>
      </c>
      <c r="G631" s="30">
        <f t="shared" ref="G631:H631" si="991">G635</f>
        <v>0</v>
      </c>
      <c r="H631" s="30">
        <f t="shared" si="991"/>
        <v>8134.7669999999998</v>
      </c>
      <c r="I631" s="30">
        <f>I635+I632</f>
        <v>0</v>
      </c>
      <c r="J631" s="30">
        <f t="shared" ref="J631:L631" si="992">J635+J632</f>
        <v>0</v>
      </c>
      <c r="K631" s="30">
        <f t="shared" si="992"/>
        <v>0</v>
      </c>
      <c r="L631" s="30">
        <f t="shared" si="992"/>
        <v>8134.7669999999998</v>
      </c>
      <c r="M631" s="30"/>
      <c r="N631" s="30">
        <f t="shared" ref="N631" si="993">N635</f>
        <v>0</v>
      </c>
      <c r="O631" s="30">
        <f t="shared" ref="O631:Q631" si="994">O635</f>
        <v>0</v>
      </c>
      <c r="P631" s="30">
        <f t="shared" si="994"/>
        <v>0</v>
      </c>
      <c r="Q631" s="30">
        <f t="shared" si="994"/>
        <v>0</v>
      </c>
      <c r="R631" s="30"/>
      <c r="S631" s="30">
        <f t="shared" ref="S631" si="995">S635</f>
        <v>0</v>
      </c>
      <c r="T631" s="30">
        <f t="shared" ref="T631:V631" si="996">T635</f>
        <v>0</v>
      </c>
      <c r="U631" s="30">
        <f t="shared" si="996"/>
        <v>0</v>
      </c>
      <c r="V631" s="30">
        <f t="shared" si="996"/>
        <v>0</v>
      </c>
      <c r="X631" s="183"/>
    </row>
    <row r="632" spans="1:24" ht="15.75" outlineLevel="5" x14ac:dyDescent="0.2">
      <c r="A632" s="32"/>
      <c r="B632" s="32"/>
      <c r="C632" s="32"/>
      <c r="D632" s="34" t="s">
        <v>109</v>
      </c>
      <c r="E632" s="35" t="s">
        <v>110</v>
      </c>
      <c r="F632" s="30"/>
      <c r="G632" s="30"/>
      <c r="H632" s="30"/>
      <c r="I632" s="31">
        <f>I634</f>
        <v>0</v>
      </c>
      <c r="J632" s="31">
        <f t="shared" ref="J632:L632" si="997">J634</f>
        <v>0</v>
      </c>
      <c r="K632" s="31">
        <f t="shared" si="997"/>
        <v>8134.7669999999998</v>
      </c>
      <c r="L632" s="31">
        <f t="shared" si="997"/>
        <v>8134.7669999999998</v>
      </c>
      <c r="M632" s="30"/>
      <c r="N632" s="30"/>
      <c r="O632" s="30"/>
      <c r="P632" s="30"/>
      <c r="Q632" s="30"/>
      <c r="R632" s="30"/>
      <c r="S632" s="30"/>
      <c r="T632" s="30"/>
      <c r="U632" s="30"/>
      <c r="V632" s="30"/>
      <c r="X632" s="183"/>
    </row>
    <row r="633" spans="1:24" ht="15.75" outlineLevel="5" x14ac:dyDescent="0.2">
      <c r="A633" s="32"/>
      <c r="B633" s="32"/>
      <c r="C633" s="32"/>
      <c r="D633" s="34"/>
      <c r="E633" s="52" t="s">
        <v>437</v>
      </c>
      <c r="F633" s="30"/>
      <c r="G633" s="30"/>
      <c r="H633" s="30"/>
      <c r="I633" s="30"/>
      <c r="J633" s="30"/>
      <c r="K633" s="30"/>
      <c r="L633" s="30"/>
      <c r="M633" s="30"/>
      <c r="N633" s="30"/>
      <c r="O633" s="30"/>
      <c r="P633" s="30"/>
      <c r="Q633" s="30"/>
      <c r="R633" s="30"/>
      <c r="S633" s="30"/>
      <c r="T633" s="30"/>
      <c r="U633" s="30"/>
      <c r="V633" s="30"/>
      <c r="X633" s="183"/>
    </row>
    <row r="634" spans="1:24" ht="31.5" outlineLevel="5" collapsed="1" x14ac:dyDescent="0.2">
      <c r="A634" s="32"/>
      <c r="B634" s="32"/>
      <c r="C634" s="32"/>
      <c r="D634" s="34"/>
      <c r="E634" s="35" t="s">
        <v>809</v>
      </c>
      <c r="F634" s="30"/>
      <c r="G634" s="30"/>
      <c r="H634" s="30"/>
      <c r="I634" s="30"/>
      <c r="J634" s="30"/>
      <c r="K634" s="51">
        <v>8134.7669999999998</v>
      </c>
      <c r="L634" s="51">
        <f>SUM(H634:K634)</f>
        <v>8134.7669999999998</v>
      </c>
      <c r="M634" s="30"/>
      <c r="N634" s="30"/>
      <c r="O634" s="30"/>
      <c r="P634" s="30"/>
      <c r="Q634" s="30"/>
      <c r="R634" s="30"/>
      <c r="S634" s="30"/>
      <c r="T634" s="30"/>
      <c r="U634" s="30"/>
      <c r="V634" s="30"/>
      <c r="X634" s="183"/>
    </row>
    <row r="635" spans="1:24" ht="31.5" hidden="1" outlineLevel="7" x14ac:dyDescent="0.2">
      <c r="A635" s="34" t="s">
        <v>481</v>
      </c>
      <c r="B635" s="34" t="s">
        <v>547</v>
      </c>
      <c r="C635" s="34" t="s">
        <v>266</v>
      </c>
      <c r="D635" s="34" t="s">
        <v>65</v>
      </c>
      <c r="E635" s="35" t="s">
        <v>66</v>
      </c>
      <c r="F635" s="51">
        <v>8134.7669999999998</v>
      </c>
      <c r="G635" s="51"/>
      <c r="H635" s="51">
        <f>SUM(F635:G635)</f>
        <v>8134.7669999999998</v>
      </c>
      <c r="I635" s="51"/>
      <c r="J635" s="51"/>
      <c r="K635" s="51">
        <v>-8134.7669999999998</v>
      </c>
      <c r="L635" s="51">
        <f>SUM(H635:K635)</f>
        <v>0</v>
      </c>
      <c r="M635" s="31"/>
      <c r="N635" s="31"/>
      <c r="O635" s="31">
        <f>SUM(M635:N635)</f>
        <v>0</v>
      </c>
      <c r="P635" s="51"/>
      <c r="Q635" s="51">
        <f>SUM(O635:P635)</f>
        <v>0</v>
      </c>
      <c r="R635" s="31"/>
      <c r="S635" s="31"/>
      <c r="T635" s="31">
        <f>SUM(R635:S635)</f>
        <v>0</v>
      </c>
      <c r="U635" s="51"/>
      <c r="V635" s="51">
        <f>SUM(T635:U635)</f>
        <v>0</v>
      </c>
      <c r="X635" s="183"/>
    </row>
    <row r="636" spans="1:24" ht="31.5" outlineLevel="5" x14ac:dyDescent="0.2">
      <c r="A636" s="32" t="s">
        <v>481</v>
      </c>
      <c r="B636" s="32" t="s">
        <v>547</v>
      </c>
      <c r="C636" s="32" t="s">
        <v>266</v>
      </c>
      <c r="D636" s="32"/>
      <c r="E636" s="33" t="s">
        <v>701</v>
      </c>
      <c r="F636" s="30">
        <f>F640</f>
        <v>18981.123</v>
      </c>
      <c r="G636" s="30">
        <f t="shared" ref="G636:H636" si="998">G640</f>
        <v>0</v>
      </c>
      <c r="H636" s="30">
        <f t="shared" si="998"/>
        <v>18981.123</v>
      </c>
      <c r="I636" s="30">
        <f>I640+I637</f>
        <v>0</v>
      </c>
      <c r="J636" s="30">
        <f t="shared" ref="J636:L636" si="999">J640+J637</f>
        <v>0</v>
      </c>
      <c r="K636" s="30">
        <f t="shared" si="999"/>
        <v>0</v>
      </c>
      <c r="L636" s="30">
        <f t="shared" si="999"/>
        <v>18981.123</v>
      </c>
      <c r="M636" s="30"/>
      <c r="N636" s="30">
        <f t="shared" ref="N636" si="1000">N640</f>
        <v>0</v>
      </c>
      <c r="O636" s="30">
        <f t="shared" ref="O636:Q636" si="1001">O640</f>
        <v>0</v>
      </c>
      <c r="P636" s="30">
        <f t="shared" si="1001"/>
        <v>0</v>
      </c>
      <c r="Q636" s="30">
        <f t="shared" si="1001"/>
        <v>0</v>
      </c>
      <c r="R636" s="30"/>
      <c r="S636" s="30">
        <f t="shared" ref="S636" si="1002">S640</f>
        <v>0</v>
      </c>
      <c r="T636" s="30">
        <f t="shared" ref="T636:V636" si="1003">T640</f>
        <v>0</v>
      </c>
      <c r="U636" s="30">
        <f t="shared" si="1003"/>
        <v>0</v>
      </c>
      <c r="V636" s="30">
        <f t="shared" si="1003"/>
        <v>0</v>
      </c>
      <c r="X636" s="183"/>
    </row>
    <row r="637" spans="1:24" ht="15.75" outlineLevel="5" x14ac:dyDescent="0.2">
      <c r="A637" s="32"/>
      <c r="B637" s="32"/>
      <c r="C637" s="32"/>
      <c r="D637" s="34" t="s">
        <v>109</v>
      </c>
      <c r="E637" s="35" t="s">
        <v>110</v>
      </c>
      <c r="F637" s="30"/>
      <c r="G637" s="30"/>
      <c r="H637" s="30"/>
      <c r="I637" s="31">
        <f>I639</f>
        <v>18981.123</v>
      </c>
      <c r="J637" s="31">
        <f t="shared" ref="J637:L637" si="1004">J639</f>
        <v>0</v>
      </c>
      <c r="K637" s="31">
        <f t="shared" si="1004"/>
        <v>0</v>
      </c>
      <c r="L637" s="31">
        <f t="shared" si="1004"/>
        <v>18981.123</v>
      </c>
      <c r="M637" s="30"/>
      <c r="N637" s="30"/>
      <c r="O637" s="30"/>
      <c r="P637" s="30"/>
      <c r="Q637" s="30"/>
      <c r="R637" s="30"/>
      <c r="S637" s="30"/>
      <c r="T637" s="30"/>
      <c r="U637" s="30"/>
      <c r="V637" s="30"/>
      <c r="X637" s="183"/>
    </row>
    <row r="638" spans="1:24" ht="15.75" outlineLevel="5" x14ac:dyDescent="0.2">
      <c r="A638" s="32"/>
      <c r="B638" s="32"/>
      <c r="C638" s="32"/>
      <c r="D638" s="34"/>
      <c r="E638" s="52" t="s">
        <v>437</v>
      </c>
      <c r="F638" s="30"/>
      <c r="G638" s="30"/>
      <c r="H638" s="30"/>
      <c r="I638" s="30"/>
      <c r="J638" s="30"/>
      <c r="K638" s="30"/>
      <c r="L638" s="30"/>
      <c r="M638" s="30"/>
      <c r="N638" s="30"/>
      <c r="O638" s="30"/>
      <c r="P638" s="30"/>
      <c r="Q638" s="30"/>
      <c r="R638" s="30"/>
      <c r="S638" s="30"/>
      <c r="T638" s="30"/>
      <c r="U638" s="30"/>
      <c r="V638" s="30"/>
      <c r="X638" s="183"/>
    </row>
    <row r="639" spans="1:24" ht="31.5" outlineLevel="5" collapsed="1" x14ac:dyDescent="0.2">
      <c r="A639" s="32"/>
      <c r="B639" s="32"/>
      <c r="C639" s="32"/>
      <c r="D639" s="34"/>
      <c r="E639" s="35" t="s">
        <v>809</v>
      </c>
      <c r="F639" s="30"/>
      <c r="G639" s="30"/>
      <c r="H639" s="30"/>
      <c r="I639" s="51">
        <v>18981.123</v>
      </c>
      <c r="J639" s="184"/>
      <c r="K639" s="184"/>
      <c r="L639" s="51">
        <f>SUM(H639:K639)</f>
        <v>18981.123</v>
      </c>
      <c r="M639" s="30"/>
      <c r="N639" s="30"/>
      <c r="O639" s="30"/>
      <c r="P639" s="30"/>
      <c r="Q639" s="30"/>
      <c r="R639" s="30"/>
      <c r="S639" s="30"/>
      <c r="T639" s="30"/>
      <c r="U639" s="30"/>
      <c r="V639" s="30"/>
      <c r="X639" s="183"/>
    </row>
    <row r="640" spans="1:24" ht="31.5" hidden="1" outlineLevel="7" x14ac:dyDescent="0.2">
      <c r="A640" s="34" t="s">
        <v>481</v>
      </c>
      <c r="B640" s="34" t="s">
        <v>547</v>
      </c>
      <c r="C640" s="34" t="s">
        <v>266</v>
      </c>
      <c r="D640" s="34" t="s">
        <v>65</v>
      </c>
      <c r="E640" s="35" t="s">
        <v>66</v>
      </c>
      <c r="F640" s="51">
        <v>18981.123</v>
      </c>
      <c r="G640" s="51"/>
      <c r="H640" s="51">
        <f>SUM(F640:G640)</f>
        <v>18981.123</v>
      </c>
      <c r="I640" s="51">
        <v>-18981.123</v>
      </c>
      <c r="J640" s="51"/>
      <c r="K640" s="51"/>
      <c r="L640" s="51">
        <f>SUM(H640:K640)</f>
        <v>0</v>
      </c>
      <c r="M640" s="31"/>
      <c r="N640" s="31"/>
      <c r="O640" s="31">
        <f>SUM(M640:N640)</f>
        <v>0</v>
      </c>
      <c r="P640" s="51"/>
      <c r="Q640" s="51">
        <f>SUM(O640:P640)</f>
        <v>0</v>
      </c>
      <c r="R640" s="31"/>
      <c r="S640" s="31"/>
      <c r="T640" s="31">
        <f>SUM(R640:S640)</f>
        <v>0</v>
      </c>
      <c r="U640" s="51"/>
      <c r="V640" s="51">
        <f>SUM(T640:U640)</f>
        <v>0</v>
      </c>
      <c r="X640" s="183"/>
    </row>
    <row r="641" spans="1:24" ht="15.75" outlineLevel="7" x14ac:dyDescent="0.2">
      <c r="A641" s="34"/>
      <c r="B641" s="34"/>
      <c r="C641" s="34"/>
      <c r="D641" s="34"/>
      <c r="E641" s="35"/>
      <c r="F641" s="31"/>
      <c r="G641" s="31"/>
      <c r="H641" s="31"/>
      <c r="I641" s="31"/>
      <c r="J641" s="31"/>
      <c r="K641" s="31"/>
      <c r="L641" s="31"/>
      <c r="M641" s="31"/>
      <c r="N641" s="31"/>
      <c r="O641" s="31"/>
      <c r="P641" s="31"/>
      <c r="Q641" s="31"/>
      <c r="R641" s="185"/>
      <c r="S641" s="31"/>
      <c r="T641" s="31"/>
      <c r="U641" s="31"/>
      <c r="V641" s="31"/>
      <c r="X641" s="183"/>
    </row>
    <row r="642" spans="1:24" ht="31.5" x14ac:dyDescent="0.2">
      <c r="A642" s="32" t="s">
        <v>549</v>
      </c>
      <c r="B642" s="32"/>
      <c r="C642" s="32"/>
      <c r="D642" s="32"/>
      <c r="E642" s="33" t="s">
        <v>550</v>
      </c>
      <c r="F642" s="30">
        <f>F644+F652+F660+F667</f>
        <v>16782.7</v>
      </c>
      <c r="G642" s="30">
        <f t="shared" ref="G642:J642" si="1005">G644+G652+G660+G667</f>
        <v>0</v>
      </c>
      <c r="H642" s="30">
        <f t="shared" si="1005"/>
        <v>16782.7</v>
      </c>
      <c r="I642" s="30">
        <f t="shared" si="1005"/>
        <v>0</v>
      </c>
      <c r="J642" s="30">
        <f t="shared" si="1005"/>
        <v>0</v>
      </c>
      <c r="K642" s="30">
        <f t="shared" ref="K642:L642" si="1006">K644+K652+K660+K667</f>
        <v>-471.14132000000001</v>
      </c>
      <c r="L642" s="30">
        <f t="shared" si="1006"/>
        <v>16311.558680000002</v>
      </c>
      <c r="M642" s="30">
        <f>M644+M652+M660+M667</f>
        <v>17337</v>
      </c>
      <c r="N642" s="30">
        <f t="shared" ref="N642:Q642" si="1007">N644+N652+N660+N667</f>
        <v>0</v>
      </c>
      <c r="O642" s="30">
        <f t="shared" si="1007"/>
        <v>17337</v>
      </c>
      <c r="P642" s="30">
        <f t="shared" si="1007"/>
        <v>0</v>
      </c>
      <c r="Q642" s="30">
        <f t="shared" si="1007"/>
        <v>17337</v>
      </c>
      <c r="R642" s="30">
        <f>R644+R652+R660+R667</f>
        <v>19783.900000000001</v>
      </c>
      <c r="S642" s="30">
        <f t="shared" ref="S642:V642" si="1008">S644+S652+S660+S667</f>
        <v>0</v>
      </c>
      <c r="T642" s="30">
        <f t="shared" si="1008"/>
        <v>19783.900000000001</v>
      </c>
      <c r="U642" s="30">
        <f t="shared" si="1008"/>
        <v>0</v>
      </c>
      <c r="V642" s="30">
        <f t="shared" si="1008"/>
        <v>19783.900000000001</v>
      </c>
      <c r="X642" s="183"/>
    </row>
    <row r="643" spans="1:24" ht="15.75" hidden="1" x14ac:dyDescent="0.2">
      <c r="A643" s="32" t="s">
        <v>549</v>
      </c>
      <c r="B643" s="32" t="s">
        <v>467</v>
      </c>
      <c r="C643" s="32"/>
      <c r="D643" s="32"/>
      <c r="E643" s="69" t="s">
        <v>468</v>
      </c>
      <c r="F643" s="30">
        <f>F644+F652</f>
        <v>14913.800000000001</v>
      </c>
      <c r="G643" s="30">
        <f t="shared" ref="G643:J643" si="1009">G644+G652</f>
        <v>0</v>
      </c>
      <c r="H643" s="30">
        <f t="shared" si="1009"/>
        <v>14913.800000000001</v>
      </c>
      <c r="I643" s="30">
        <f t="shared" si="1009"/>
        <v>0</v>
      </c>
      <c r="J643" s="30">
        <f t="shared" si="1009"/>
        <v>0</v>
      </c>
      <c r="K643" s="30">
        <f t="shared" ref="K643:L643" si="1010">K644+K652</f>
        <v>0</v>
      </c>
      <c r="L643" s="30">
        <f t="shared" si="1010"/>
        <v>14913.800000000001</v>
      </c>
      <c r="M643" s="30">
        <f>M644+M652</f>
        <v>15468.1</v>
      </c>
      <c r="N643" s="30">
        <f t="shared" ref="N643" si="1011">N644+N652</f>
        <v>0</v>
      </c>
      <c r="O643" s="30">
        <f t="shared" ref="O643:Q643" si="1012">O644+O652</f>
        <v>15468.1</v>
      </c>
      <c r="P643" s="30">
        <f t="shared" si="1012"/>
        <v>0</v>
      </c>
      <c r="Q643" s="30">
        <f t="shared" si="1012"/>
        <v>15468.1</v>
      </c>
      <c r="R643" s="30">
        <f>R644+R652</f>
        <v>17915</v>
      </c>
      <c r="S643" s="30">
        <f t="shared" ref="S643" si="1013">S644+S652</f>
        <v>0</v>
      </c>
      <c r="T643" s="30">
        <f t="shared" ref="T643:V643" si="1014">T644+T652</f>
        <v>17915</v>
      </c>
      <c r="U643" s="30">
        <f t="shared" si="1014"/>
        <v>0</v>
      </c>
      <c r="V643" s="30">
        <f t="shared" si="1014"/>
        <v>17915</v>
      </c>
      <c r="X643" s="183"/>
    </row>
    <row r="644" spans="1:24" ht="30.75" hidden="1" customHeight="1" outlineLevel="1" x14ac:dyDescent="0.2">
      <c r="A644" s="32" t="s">
        <v>549</v>
      </c>
      <c r="B644" s="32" t="s">
        <v>485</v>
      </c>
      <c r="C644" s="32"/>
      <c r="D644" s="32"/>
      <c r="E644" s="33" t="s">
        <v>486</v>
      </c>
      <c r="F644" s="30">
        <f t="shared" ref="F644:V647" si="1015">F645</f>
        <v>14836.7</v>
      </c>
      <c r="G644" s="30">
        <f t="shared" si="1015"/>
        <v>0</v>
      </c>
      <c r="H644" s="30">
        <f t="shared" si="1015"/>
        <v>14836.7</v>
      </c>
      <c r="I644" s="30">
        <f t="shared" si="1015"/>
        <v>0</v>
      </c>
      <c r="J644" s="30">
        <f t="shared" si="1015"/>
        <v>0</v>
      </c>
      <c r="K644" s="30">
        <f t="shared" si="1015"/>
        <v>0</v>
      </c>
      <c r="L644" s="30">
        <f t="shared" si="1015"/>
        <v>14836.7</v>
      </c>
      <c r="M644" s="30">
        <f t="shared" ref="M644:M647" si="1016">M645</f>
        <v>15391</v>
      </c>
      <c r="N644" s="30">
        <f t="shared" si="1015"/>
        <v>0</v>
      </c>
      <c r="O644" s="30">
        <f t="shared" si="1015"/>
        <v>15391</v>
      </c>
      <c r="P644" s="30">
        <f t="shared" si="1015"/>
        <v>0</v>
      </c>
      <c r="Q644" s="30">
        <f t="shared" si="1015"/>
        <v>15391</v>
      </c>
      <c r="R644" s="30">
        <f t="shared" ref="R644:R647" si="1017">R645</f>
        <v>17837.900000000001</v>
      </c>
      <c r="S644" s="30">
        <f t="shared" si="1015"/>
        <v>0</v>
      </c>
      <c r="T644" s="30">
        <f t="shared" si="1015"/>
        <v>17837.900000000001</v>
      </c>
      <c r="U644" s="30">
        <f t="shared" si="1015"/>
        <v>0</v>
      </c>
      <c r="V644" s="30">
        <f t="shared" si="1015"/>
        <v>17837.900000000001</v>
      </c>
      <c r="X644" s="183"/>
    </row>
    <row r="645" spans="1:24" ht="31.5" hidden="1" outlineLevel="2" x14ac:dyDescent="0.2">
      <c r="A645" s="32" t="s">
        <v>549</v>
      </c>
      <c r="B645" s="32" t="s">
        <v>485</v>
      </c>
      <c r="C645" s="32" t="s">
        <v>131</v>
      </c>
      <c r="D645" s="32"/>
      <c r="E645" s="33" t="s">
        <v>132</v>
      </c>
      <c r="F645" s="30">
        <f t="shared" si="1015"/>
        <v>14836.7</v>
      </c>
      <c r="G645" s="30">
        <f t="shared" si="1015"/>
        <v>0</v>
      </c>
      <c r="H645" s="30">
        <f t="shared" si="1015"/>
        <v>14836.7</v>
      </c>
      <c r="I645" s="30">
        <f t="shared" si="1015"/>
        <v>0</v>
      </c>
      <c r="J645" s="30">
        <f t="shared" si="1015"/>
        <v>0</v>
      </c>
      <c r="K645" s="30">
        <f t="shared" si="1015"/>
        <v>0</v>
      </c>
      <c r="L645" s="30">
        <f t="shared" si="1015"/>
        <v>14836.7</v>
      </c>
      <c r="M645" s="30">
        <f t="shared" si="1016"/>
        <v>15391</v>
      </c>
      <c r="N645" s="30">
        <f t="shared" si="1015"/>
        <v>0</v>
      </c>
      <c r="O645" s="30">
        <f t="shared" si="1015"/>
        <v>15391</v>
      </c>
      <c r="P645" s="30">
        <f t="shared" si="1015"/>
        <v>0</v>
      </c>
      <c r="Q645" s="30">
        <f t="shared" si="1015"/>
        <v>15391</v>
      </c>
      <c r="R645" s="30">
        <f t="shared" si="1017"/>
        <v>17837.900000000001</v>
      </c>
      <c r="S645" s="30">
        <f t="shared" si="1015"/>
        <v>0</v>
      </c>
      <c r="T645" s="30">
        <f t="shared" si="1015"/>
        <v>17837.900000000001</v>
      </c>
      <c r="U645" s="30">
        <f t="shared" si="1015"/>
        <v>0</v>
      </c>
      <c r="V645" s="30">
        <f t="shared" si="1015"/>
        <v>17837.900000000001</v>
      </c>
      <c r="X645" s="183"/>
    </row>
    <row r="646" spans="1:24" ht="31.5" hidden="1" outlineLevel="3" x14ac:dyDescent="0.2">
      <c r="A646" s="32" t="s">
        <v>549</v>
      </c>
      <c r="B646" s="32" t="s">
        <v>485</v>
      </c>
      <c r="C646" s="32" t="s">
        <v>144</v>
      </c>
      <c r="D646" s="32"/>
      <c r="E646" s="33" t="s">
        <v>145</v>
      </c>
      <c r="F646" s="30">
        <f t="shared" si="1015"/>
        <v>14836.7</v>
      </c>
      <c r="G646" s="30">
        <f t="shared" si="1015"/>
        <v>0</v>
      </c>
      <c r="H646" s="30">
        <f t="shared" si="1015"/>
        <v>14836.7</v>
      </c>
      <c r="I646" s="30">
        <f t="shared" si="1015"/>
        <v>0</v>
      </c>
      <c r="J646" s="30">
        <f t="shared" si="1015"/>
        <v>0</v>
      </c>
      <c r="K646" s="30">
        <f t="shared" si="1015"/>
        <v>0</v>
      </c>
      <c r="L646" s="30">
        <f t="shared" si="1015"/>
        <v>14836.7</v>
      </c>
      <c r="M646" s="30">
        <f t="shared" si="1016"/>
        <v>15391</v>
      </c>
      <c r="N646" s="30">
        <f t="shared" si="1015"/>
        <v>0</v>
      </c>
      <c r="O646" s="30">
        <f t="shared" si="1015"/>
        <v>15391</v>
      </c>
      <c r="P646" s="30">
        <f t="shared" si="1015"/>
        <v>0</v>
      </c>
      <c r="Q646" s="30">
        <f t="shared" si="1015"/>
        <v>15391</v>
      </c>
      <c r="R646" s="30">
        <f t="shared" si="1017"/>
        <v>17837.900000000001</v>
      </c>
      <c r="S646" s="30">
        <f t="shared" si="1015"/>
        <v>0</v>
      </c>
      <c r="T646" s="30">
        <f t="shared" si="1015"/>
        <v>17837.900000000001</v>
      </c>
      <c r="U646" s="30">
        <f t="shared" si="1015"/>
        <v>0</v>
      </c>
      <c r="V646" s="30">
        <f t="shared" si="1015"/>
        <v>17837.900000000001</v>
      </c>
      <c r="X646" s="183"/>
    </row>
    <row r="647" spans="1:24" ht="31.5" hidden="1" outlineLevel="4" x14ac:dyDescent="0.2">
      <c r="A647" s="32" t="s">
        <v>549</v>
      </c>
      <c r="B647" s="32" t="s">
        <v>485</v>
      </c>
      <c r="C647" s="32" t="s">
        <v>212</v>
      </c>
      <c r="D647" s="32"/>
      <c r="E647" s="33" t="s">
        <v>35</v>
      </c>
      <c r="F647" s="30">
        <f t="shared" si="1015"/>
        <v>14836.7</v>
      </c>
      <c r="G647" s="30">
        <f t="shared" si="1015"/>
        <v>0</v>
      </c>
      <c r="H647" s="30">
        <f t="shared" si="1015"/>
        <v>14836.7</v>
      </c>
      <c r="I647" s="30">
        <f t="shared" si="1015"/>
        <v>0</v>
      </c>
      <c r="J647" s="30">
        <f t="shared" si="1015"/>
        <v>0</v>
      </c>
      <c r="K647" s="30">
        <f t="shared" si="1015"/>
        <v>0</v>
      </c>
      <c r="L647" s="30">
        <f t="shared" si="1015"/>
        <v>14836.7</v>
      </c>
      <c r="M647" s="30">
        <f t="shared" si="1016"/>
        <v>15391</v>
      </c>
      <c r="N647" s="30">
        <f t="shared" si="1015"/>
        <v>0</v>
      </c>
      <c r="O647" s="30">
        <f t="shared" si="1015"/>
        <v>15391</v>
      </c>
      <c r="P647" s="30">
        <f t="shared" si="1015"/>
        <v>0</v>
      </c>
      <c r="Q647" s="30">
        <f t="shared" si="1015"/>
        <v>15391</v>
      </c>
      <c r="R647" s="30">
        <f t="shared" si="1017"/>
        <v>17837.900000000001</v>
      </c>
      <c r="S647" s="30">
        <f t="shared" si="1015"/>
        <v>0</v>
      </c>
      <c r="T647" s="30">
        <f t="shared" si="1015"/>
        <v>17837.900000000001</v>
      </c>
      <c r="U647" s="30">
        <f t="shared" si="1015"/>
        <v>0</v>
      </c>
      <c r="V647" s="30">
        <f t="shared" si="1015"/>
        <v>17837.900000000001</v>
      </c>
      <c r="X647" s="183"/>
    </row>
    <row r="648" spans="1:24" ht="15.75" hidden="1" outlineLevel="5" x14ac:dyDescent="0.2">
      <c r="A648" s="32" t="s">
        <v>549</v>
      </c>
      <c r="B648" s="32" t="s">
        <v>485</v>
      </c>
      <c r="C648" s="32" t="s">
        <v>267</v>
      </c>
      <c r="D648" s="32"/>
      <c r="E648" s="33" t="s">
        <v>37</v>
      </c>
      <c r="F648" s="30">
        <f>F649+F650+F651</f>
        <v>14836.7</v>
      </c>
      <c r="G648" s="30">
        <f t="shared" ref="G648:J648" si="1018">G649+G650+G651</f>
        <v>0</v>
      </c>
      <c r="H648" s="30">
        <f t="shared" si="1018"/>
        <v>14836.7</v>
      </c>
      <c r="I648" s="30">
        <f t="shared" si="1018"/>
        <v>0</v>
      </c>
      <c r="J648" s="30">
        <f t="shared" si="1018"/>
        <v>0</v>
      </c>
      <c r="K648" s="30">
        <f t="shared" ref="K648:L648" si="1019">K649+K650+K651</f>
        <v>0</v>
      </c>
      <c r="L648" s="30">
        <f t="shared" si="1019"/>
        <v>14836.7</v>
      </c>
      <c r="M648" s="30">
        <f t="shared" ref="M648:R648" si="1020">M649+M650+M651</f>
        <v>15391</v>
      </c>
      <c r="N648" s="30">
        <f t="shared" ref="N648" si="1021">N649+N650+N651</f>
        <v>0</v>
      </c>
      <c r="O648" s="30">
        <f t="shared" ref="O648:Q648" si="1022">O649+O650+O651</f>
        <v>15391</v>
      </c>
      <c r="P648" s="30">
        <f t="shared" si="1022"/>
        <v>0</v>
      </c>
      <c r="Q648" s="30">
        <f t="shared" si="1022"/>
        <v>15391</v>
      </c>
      <c r="R648" s="30">
        <f t="shared" si="1020"/>
        <v>17837.900000000001</v>
      </c>
      <c r="S648" s="30">
        <f t="shared" ref="S648" si="1023">S649+S650+S651</f>
        <v>0</v>
      </c>
      <c r="T648" s="30">
        <f t="shared" ref="T648:V648" si="1024">T649+T650+T651</f>
        <v>17837.900000000001</v>
      </c>
      <c r="U648" s="30">
        <f t="shared" si="1024"/>
        <v>0</v>
      </c>
      <c r="V648" s="30">
        <f t="shared" si="1024"/>
        <v>17837.900000000001</v>
      </c>
      <c r="X648" s="183"/>
    </row>
    <row r="649" spans="1:24" ht="47.25" hidden="1" outlineLevel="7" x14ac:dyDescent="0.2">
      <c r="A649" s="34" t="s">
        <v>549</v>
      </c>
      <c r="B649" s="34" t="s">
        <v>485</v>
      </c>
      <c r="C649" s="34" t="s">
        <v>267</v>
      </c>
      <c r="D649" s="34" t="s">
        <v>4</v>
      </c>
      <c r="E649" s="35" t="s">
        <v>5</v>
      </c>
      <c r="F649" s="31">
        <v>13847.6</v>
      </c>
      <c r="G649" s="31"/>
      <c r="H649" s="31">
        <f>SUM(F649:G649)</f>
        <v>13847.6</v>
      </c>
      <c r="I649" s="31"/>
      <c r="J649" s="31"/>
      <c r="K649" s="31"/>
      <c r="L649" s="31">
        <f>SUM(H649:K649)</f>
        <v>13847.6</v>
      </c>
      <c r="M649" s="31">
        <v>14401.9</v>
      </c>
      <c r="N649" s="31"/>
      <c r="O649" s="31">
        <f>SUM(M649:N649)</f>
        <v>14401.9</v>
      </c>
      <c r="P649" s="31"/>
      <c r="Q649" s="31">
        <f>SUM(O649:P649)</f>
        <v>14401.9</v>
      </c>
      <c r="R649" s="31">
        <v>16848.8</v>
      </c>
      <c r="S649" s="31"/>
      <c r="T649" s="31">
        <f>SUM(R649:S649)</f>
        <v>16848.8</v>
      </c>
      <c r="U649" s="31"/>
      <c r="V649" s="31">
        <f>SUM(T649:U649)</f>
        <v>16848.8</v>
      </c>
      <c r="X649" s="183"/>
    </row>
    <row r="650" spans="1:24" ht="15.75" hidden="1" outlineLevel="7" x14ac:dyDescent="0.2">
      <c r="A650" s="34" t="s">
        <v>549</v>
      </c>
      <c r="B650" s="34" t="s">
        <v>485</v>
      </c>
      <c r="C650" s="34" t="s">
        <v>267</v>
      </c>
      <c r="D650" s="34" t="s">
        <v>7</v>
      </c>
      <c r="E650" s="35" t="s">
        <v>8</v>
      </c>
      <c r="F650" s="31">
        <v>986.9</v>
      </c>
      <c r="G650" s="31"/>
      <c r="H650" s="31">
        <f>SUM(F650:G650)</f>
        <v>986.9</v>
      </c>
      <c r="I650" s="31"/>
      <c r="J650" s="31"/>
      <c r="K650" s="31"/>
      <c r="L650" s="31">
        <f>SUM(H650:K650)</f>
        <v>986.9</v>
      </c>
      <c r="M650" s="31">
        <v>986.9</v>
      </c>
      <c r="N650" s="31"/>
      <c r="O650" s="31">
        <f>SUM(M650:N650)</f>
        <v>986.9</v>
      </c>
      <c r="P650" s="31"/>
      <c r="Q650" s="31">
        <f>SUM(O650:P650)</f>
        <v>986.9</v>
      </c>
      <c r="R650" s="31">
        <v>986.9</v>
      </c>
      <c r="S650" s="31"/>
      <c r="T650" s="31">
        <f>SUM(R650:S650)</f>
        <v>986.9</v>
      </c>
      <c r="U650" s="31"/>
      <c r="V650" s="31">
        <f>SUM(T650:U650)</f>
        <v>986.9</v>
      </c>
      <c r="X650" s="183"/>
    </row>
    <row r="651" spans="1:24" ht="15.75" hidden="1" outlineLevel="7" x14ac:dyDescent="0.2">
      <c r="A651" s="34" t="s">
        <v>549</v>
      </c>
      <c r="B651" s="34" t="s">
        <v>485</v>
      </c>
      <c r="C651" s="34" t="s">
        <v>267</v>
      </c>
      <c r="D651" s="34" t="s">
        <v>15</v>
      </c>
      <c r="E651" s="35" t="s">
        <v>16</v>
      </c>
      <c r="F651" s="31">
        <v>2.2000000000000002</v>
      </c>
      <c r="G651" s="31"/>
      <c r="H651" s="31">
        <f>SUM(F651:G651)</f>
        <v>2.2000000000000002</v>
      </c>
      <c r="I651" s="31"/>
      <c r="J651" s="31"/>
      <c r="K651" s="31"/>
      <c r="L651" s="31">
        <f>SUM(H651:K651)</f>
        <v>2.2000000000000002</v>
      </c>
      <c r="M651" s="31">
        <v>2.2000000000000002</v>
      </c>
      <c r="N651" s="31"/>
      <c r="O651" s="31">
        <f>SUM(M651:N651)</f>
        <v>2.2000000000000002</v>
      </c>
      <c r="P651" s="31"/>
      <c r="Q651" s="31">
        <f>SUM(O651:P651)</f>
        <v>2.2000000000000002</v>
      </c>
      <c r="R651" s="31">
        <v>2.2000000000000002</v>
      </c>
      <c r="S651" s="31"/>
      <c r="T651" s="31">
        <f>SUM(R651:S651)</f>
        <v>2.2000000000000002</v>
      </c>
      <c r="U651" s="31"/>
      <c r="V651" s="31">
        <f>SUM(T651:U651)</f>
        <v>2.2000000000000002</v>
      </c>
      <c r="X651" s="183"/>
    </row>
    <row r="652" spans="1:24" ht="15.75" hidden="1" outlineLevel="1" x14ac:dyDescent="0.2">
      <c r="A652" s="32" t="s">
        <v>549</v>
      </c>
      <c r="B652" s="32" t="s">
        <v>471</v>
      </c>
      <c r="C652" s="32"/>
      <c r="D652" s="32"/>
      <c r="E652" s="33" t="s">
        <v>472</v>
      </c>
      <c r="F652" s="30">
        <f t="shared" ref="F652:V655" si="1025">F653</f>
        <v>77.099999999999994</v>
      </c>
      <c r="G652" s="30">
        <f t="shared" si="1025"/>
        <v>0</v>
      </c>
      <c r="H652" s="30">
        <f t="shared" si="1025"/>
        <v>77.099999999999994</v>
      </c>
      <c r="I652" s="30">
        <f t="shared" si="1025"/>
        <v>0</v>
      </c>
      <c r="J652" s="30">
        <f t="shared" si="1025"/>
        <v>0</v>
      </c>
      <c r="K652" s="30">
        <f t="shared" si="1025"/>
        <v>0</v>
      </c>
      <c r="L652" s="30">
        <f t="shared" si="1025"/>
        <v>77.099999999999994</v>
      </c>
      <c r="M652" s="30">
        <f t="shared" ref="M652:M655" si="1026">M653</f>
        <v>77.099999999999994</v>
      </c>
      <c r="N652" s="30">
        <f t="shared" si="1025"/>
        <v>0</v>
      </c>
      <c r="O652" s="30">
        <f t="shared" si="1025"/>
        <v>77.099999999999994</v>
      </c>
      <c r="P652" s="30">
        <f t="shared" si="1025"/>
        <v>0</v>
      </c>
      <c r="Q652" s="30">
        <f t="shared" si="1025"/>
        <v>77.099999999999994</v>
      </c>
      <c r="R652" s="30">
        <f t="shared" ref="R652:R655" si="1027">R653</f>
        <v>77.099999999999994</v>
      </c>
      <c r="S652" s="30">
        <f t="shared" si="1025"/>
        <v>0</v>
      </c>
      <c r="T652" s="30">
        <f t="shared" si="1025"/>
        <v>77.099999999999994</v>
      </c>
      <c r="U652" s="30">
        <f t="shared" si="1025"/>
        <v>0</v>
      </c>
      <c r="V652" s="30">
        <f t="shared" si="1025"/>
        <v>77.099999999999994</v>
      </c>
      <c r="X652" s="183"/>
    </row>
    <row r="653" spans="1:24" ht="31.5" hidden="1" outlineLevel="2" x14ac:dyDescent="0.2">
      <c r="A653" s="32" t="s">
        <v>549</v>
      </c>
      <c r="B653" s="32" t="s">
        <v>471</v>
      </c>
      <c r="C653" s="32" t="s">
        <v>30</v>
      </c>
      <c r="D653" s="32"/>
      <c r="E653" s="33" t="s">
        <v>31</v>
      </c>
      <c r="F653" s="30">
        <f t="shared" si="1025"/>
        <v>77.099999999999994</v>
      </c>
      <c r="G653" s="30">
        <f t="shared" si="1025"/>
        <v>0</v>
      </c>
      <c r="H653" s="30">
        <f t="shared" si="1025"/>
        <v>77.099999999999994</v>
      </c>
      <c r="I653" s="30">
        <f t="shared" si="1025"/>
        <v>0</v>
      </c>
      <c r="J653" s="30">
        <f t="shared" si="1025"/>
        <v>0</v>
      </c>
      <c r="K653" s="30">
        <f t="shared" si="1025"/>
        <v>0</v>
      </c>
      <c r="L653" s="30">
        <f t="shared" si="1025"/>
        <v>77.099999999999994</v>
      </c>
      <c r="M653" s="30">
        <f t="shared" si="1026"/>
        <v>77.099999999999994</v>
      </c>
      <c r="N653" s="30">
        <f t="shared" si="1025"/>
        <v>0</v>
      </c>
      <c r="O653" s="30">
        <f t="shared" si="1025"/>
        <v>77.099999999999994</v>
      </c>
      <c r="P653" s="30">
        <f t="shared" si="1025"/>
        <v>0</v>
      </c>
      <c r="Q653" s="30">
        <f t="shared" si="1025"/>
        <v>77.099999999999994</v>
      </c>
      <c r="R653" s="30">
        <f t="shared" si="1027"/>
        <v>77.099999999999994</v>
      </c>
      <c r="S653" s="30">
        <f t="shared" si="1025"/>
        <v>0</v>
      </c>
      <c r="T653" s="30">
        <f t="shared" si="1025"/>
        <v>77.099999999999994</v>
      </c>
      <c r="U653" s="30">
        <f t="shared" si="1025"/>
        <v>0</v>
      </c>
      <c r="V653" s="30">
        <f t="shared" si="1025"/>
        <v>77.099999999999994</v>
      </c>
      <c r="X653" s="183"/>
    </row>
    <row r="654" spans="1:24" ht="15.75" hidden="1" outlineLevel="3" x14ac:dyDescent="0.2">
      <c r="A654" s="32" t="s">
        <v>549</v>
      </c>
      <c r="B654" s="32" t="s">
        <v>471</v>
      </c>
      <c r="C654" s="32" t="s">
        <v>71</v>
      </c>
      <c r="D654" s="32"/>
      <c r="E654" s="33" t="s">
        <v>72</v>
      </c>
      <c r="F654" s="30">
        <f t="shared" si="1025"/>
        <v>77.099999999999994</v>
      </c>
      <c r="G654" s="30">
        <f t="shared" si="1025"/>
        <v>0</v>
      </c>
      <c r="H654" s="30">
        <f t="shared" si="1025"/>
        <v>77.099999999999994</v>
      </c>
      <c r="I654" s="30">
        <f t="shared" si="1025"/>
        <v>0</v>
      </c>
      <c r="J654" s="30">
        <f t="shared" si="1025"/>
        <v>0</v>
      </c>
      <c r="K654" s="30">
        <f t="shared" si="1025"/>
        <v>0</v>
      </c>
      <c r="L654" s="30">
        <f t="shared" si="1025"/>
        <v>77.099999999999994</v>
      </c>
      <c r="M654" s="30">
        <f t="shared" si="1026"/>
        <v>77.099999999999994</v>
      </c>
      <c r="N654" s="30">
        <f t="shared" si="1025"/>
        <v>0</v>
      </c>
      <c r="O654" s="30">
        <f t="shared" si="1025"/>
        <v>77.099999999999994</v>
      </c>
      <c r="P654" s="30">
        <f t="shared" si="1025"/>
        <v>0</v>
      </c>
      <c r="Q654" s="30">
        <f t="shared" si="1025"/>
        <v>77.099999999999994</v>
      </c>
      <c r="R654" s="30">
        <f t="shared" si="1027"/>
        <v>77.099999999999994</v>
      </c>
      <c r="S654" s="30">
        <f t="shared" si="1025"/>
        <v>0</v>
      </c>
      <c r="T654" s="30">
        <f t="shared" si="1025"/>
        <v>77.099999999999994</v>
      </c>
      <c r="U654" s="30">
        <f t="shared" si="1025"/>
        <v>0</v>
      </c>
      <c r="V654" s="30">
        <f t="shared" si="1025"/>
        <v>77.099999999999994</v>
      </c>
      <c r="X654" s="183"/>
    </row>
    <row r="655" spans="1:24" ht="30.75" hidden="1" customHeight="1" outlineLevel="4" x14ac:dyDescent="0.2">
      <c r="A655" s="32" t="s">
        <v>549</v>
      </c>
      <c r="B655" s="32" t="s">
        <v>471</v>
      </c>
      <c r="C655" s="32" t="s">
        <v>73</v>
      </c>
      <c r="D655" s="32"/>
      <c r="E655" s="33" t="s">
        <v>74</v>
      </c>
      <c r="F655" s="30">
        <f t="shared" si="1025"/>
        <v>77.099999999999994</v>
      </c>
      <c r="G655" s="30">
        <f t="shared" si="1025"/>
        <v>0</v>
      </c>
      <c r="H655" s="30">
        <f t="shared" si="1025"/>
        <v>77.099999999999994</v>
      </c>
      <c r="I655" s="30">
        <f t="shared" si="1025"/>
        <v>0</v>
      </c>
      <c r="J655" s="30">
        <f t="shared" si="1025"/>
        <v>0</v>
      </c>
      <c r="K655" s="30">
        <f t="shared" si="1025"/>
        <v>0</v>
      </c>
      <c r="L655" s="30">
        <f t="shared" si="1025"/>
        <v>77.099999999999994</v>
      </c>
      <c r="M655" s="30">
        <f t="shared" si="1026"/>
        <v>77.099999999999994</v>
      </c>
      <c r="N655" s="30">
        <f t="shared" si="1025"/>
        <v>0</v>
      </c>
      <c r="O655" s="30">
        <f t="shared" si="1025"/>
        <v>77.099999999999994</v>
      </c>
      <c r="P655" s="30">
        <f t="shared" si="1025"/>
        <v>0</v>
      </c>
      <c r="Q655" s="30">
        <f t="shared" si="1025"/>
        <v>77.099999999999994</v>
      </c>
      <c r="R655" s="30">
        <f t="shared" si="1027"/>
        <v>77.099999999999994</v>
      </c>
      <c r="S655" s="30">
        <f t="shared" si="1025"/>
        <v>0</v>
      </c>
      <c r="T655" s="30">
        <f t="shared" si="1025"/>
        <v>77.099999999999994</v>
      </c>
      <c r="U655" s="30">
        <f t="shared" si="1025"/>
        <v>0</v>
      </c>
      <c r="V655" s="30">
        <f t="shared" si="1025"/>
        <v>77.099999999999994</v>
      </c>
      <c r="X655" s="183"/>
    </row>
    <row r="656" spans="1:24" ht="15.75" hidden="1" outlineLevel="5" x14ac:dyDescent="0.2">
      <c r="A656" s="32" t="s">
        <v>549</v>
      </c>
      <c r="B656" s="32" t="s">
        <v>471</v>
      </c>
      <c r="C656" s="32" t="s">
        <v>75</v>
      </c>
      <c r="D656" s="32"/>
      <c r="E656" s="33" t="s">
        <v>76</v>
      </c>
      <c r="F656" s="30">
        <f t="shared" ref="F656:R656" si="1028">F657+F658</f>
        <v>77.099999999999994</v>
      </c>
      <c r="G656" s="30">
        <f t="shared" ref="G656:J656" si="1029">G657+G658</f>
        <v>0</v>
      </c>
      <c r="H656" s="30">
        <f t="shared" si="1029"/>
        <v>77.099999999999994</v>
      </c>
      <c r="I656" s="30">
        <f t="shared" si="1029"/>
        <v>0</v>
      </c>
      <c r="J656" s="30">
        <f t="shared" si="1029"/>
        <v>0</v>
      </c>
      <c r="K656" s="30">
        <f t="shared" ref="K656:L656" si="1030">K657+K658</f>
        <v>0</v>
      </c>
      <c r="L656" s="30">
        <f t="shared" si="1030"/>
        <v>77.099999999999994</v>
      </c>
      <c r="M656" s="30">
        <f t="shared" si="1028"/>
        <v>77.099999999999994</v>
      </c>
      <c r="N656" s="30">
        <f t="shared" si="1028"/>
        <v>0</v>
      </c>
      <c r="O656" s="30">
        <f t="shared" si="1028"/>
        <v>77.099999999999994</v>
      </c>
      <c r="P656" s="30">
        <f t="shared" si="1028"/>
        <v>0</v>
      </c>
      <c r="Q656" s="30">
        <f t="shared" si="1028"/>
        <v>77.099999999999994</v>
      </c>
      <c r="R656" s="30">
        <f t="shared" si="1028"/>
        <v>77.099999999999994</v>
      </c>
      <c r="S656" s="30">
        <f t="shared" ref="S656:V656" si="1031">S657+S658</f>
        <v>0</v>
      </c>
      <c r="T656" s="30">
        <f t="shared" si="1031"/>
        <v>77.099999999999994</v>
      </c>
      <c r="U656" s="30">
        <f t="shared" si="1031"/>
        <v>0</v>
      </c>
      <c r="V656" s="30">
        <f t="shared" si="1031"/>
        <v>77.099999999999994</v>
      </c>
      <c r="X656" s="183"/>
    </row>
    <row r="657" spans="1:24" ht="47.25" hidden="1" outlineLevel="7" x14ac:dyDescent="0.2">
      <c r="A657" s="34" t="s">
        <v>549</v>
      </c>
      <c r="B657" s="34" t="s">
        <v>471</v>
      </c>
      <c r="C657" s="34" t="s">
        <v>75</v>
      </c>
      <c r="D657" s="34" t="s">
        <v>4</v>
      </c>
      <c r="E657" s="35" t="s">
        <v>5</v>
      </c>
      <c r="F657" s="31">
        <v>19.5</v>
      </c>
      <c r="G657" s="31"/>
      <c r="H657" s="31">
        <f>SUM(F657:G657)</f>
        <v>19.5</v>
      </c>
      <c r="I657" s="31"/>
      <c r="J657" s="31"/>
      <c r="K657" s="31"/>
      <c r="L657" s="31">
        <f>SUM(H657:K657)</f>
        <v>19.5</v>
      </c>
      <c r="M657" s="31">
        <v>19.5</v>
      </c>
      <c r="N657" s="31"/>
      <c r="O657" s="31">
        <f>SUM(M657:N657)</f>
        <v>19.5</v>
      </c>
      <c r="P657" s="31"/>
      <c r="Q657" s="31">
        <f>SUM(O657:P657)</f>
        <v>19.5</v>
      </c>
      <c r="R657" s="31">
        <v>19.5</v>
      </c>
      <c r="S657" s="31"/>
      <c r="T657" s="31">
        <f>SUM(R657:S657)</f>
        <v>19.5</v>
      </c>
      <c r="U657" s="31"/>
      <c r="V657" s="31">
        <f>SUM(T657:U657)</f>
        <v>19.5</v>
      </c>
      <c r="X657" s="183"/>
    </row>
    <row r="658" spans="1:24" ht="15.75" hidden="1" outlineLevel="7" x14ac:dyDescent="0.2">
      <c r="A658" s="34" t="s">
        <v>549</v>
      </c>
      <c r="B658" s="34" t="s">
        <v>471</v>
      </c>
      <c r="C658" s="34" t="s">
        <v>75</v>
      </c>
      <c r="D658" s="34" t="s">
        <v>7</v>
      </c>
      <c r="E658" s="35" t="s">
        <v>8</v>
      </c>
      <c r="F658" s="31">
        <v>57.6</v>
      </c>
      <c r="G658" s="31"/>
      <c r="H658" s="31">
        <f>SUM(F658:G658)</f>
        <v>57.6</v>
      </c>
      <c r="I658" s="31"/>
      <c r="J658" s="31"/>
      <c r="K658" s="31"/>
      <c r="L658" s="31">
        <f>SUM(H658:K658)</f>
        <v>57.6</v>
      </c>
      <c r="M658" s="31">
        <v>57.6</v>
      </c>
      <c r="N658" s="31"/>
      <c r="O658" s="31">
        <f>SUM(M658:N658)</f>
        <v>57.6</v>
      </c>
      <c r="P658" s="31"/>
      <c r="Q658" s="31">
        <f>SUM(O658:P658)</f>
        <v>57.6</v>
      </c>
      <c r="R658" s="31">
        <v>57.6</v>
      </c>
      <c r="S658" s="31"/>
      <c r="T658" s="31">
        <f>SUM(R658:S658)</f>
        <v>57.6</v>
      </c>
      <c r="U658" s="31"/>
      <c r="V658" s="31">
        <f>SUM(T658:U658)</f>
        <v>57.6</v>
      </c>
      <c r="X658" s="183"/>
    </row>
    <row r="659" spans="1:24" ht="15.75" outlineLevel="7" x14ac:dyDescent="0.2">
      <c r="A659" s="32" t="s">
        <v>549</v>
      </c>
      <c r="B659" s="32" t="s">
        <v>501</v>
      </c>
      <c r="C659" s="34"/>
      <c r="D659" s="34"/>
      <c r="E659" s="69" t="s">
        <v>502</v>
      </c>
      <c r="F659" s="30">
        <f t="shared" ref="F659:V664" si="1032">F660</f>
        <v>1847.9</v>
      </c>
      <c r="G659" s="30">
        <f t="shared" si="1032"/>
        <v>0</v>
      </c>
      <c r="H659" s="30">
        <f t="shared" si="1032"/>
        <v>1847.9</v>
      </c>
      <c r="I659" s="30">
        <f t="shared" si="1032"/>
        <v>0</v>
      </c>
      <c r="J659" s="30">
        <f t="shared" si="1032"/>
        <v>0</v>
      </c>
      <c r="K659" s="30">
        <f t="shared" si="1032"/>
        <v>-471.14132000000001</v>
      </c>
      <c r="L659" s="30">
        <f t="shared" si="1032"/>
        <v>1376.7586800000001</v>
      </c>
      <c r="M659" s="30">
        <f t="shared" ref="M659:M664" si="1033">M660</f>
        <v>1847.9</v>
      </c>
      <c r="N659" s="30">
        <f t="shared" si="1032"/>
        <v>0</v>
      </c>
      <c r="O659" s="30">
        <f t="shared" si="1032"/>
        <v>1847.9</v>
      </c>
      <c r="P659" s="30">
        <f t="shared" si="1032"/>
        <v>0</v>
      </c>
      <c r="Q659" s="30">
        <f t="shared" si="1032"/>
        <v>1847.9</v>
      </c>
      <c r="R659" s="30">
        <f t="shared" ref="R659:R664" si="1034">R660</f>
        <v>1847.9</v>
      </c>
      <c r="S659" s="30">
        <f t="shared" si="1032"/>
        <v>0</v>
      </c>
      <c r="T659" s="30">
        <f t="shared" si="1032"/>
        <v>1847.9</v>
      </c>
      <c r="U659" s="30">
        <f t="shared" si="1032"/>
        <v>0</v>
      </c>
      <c r="V659" s="30">
        <f t="shared" si="1032"/>
        <v>1847.9</v>
      </c>
      <c r="X659" s="183"/>
    </row>
    <row r="660" spans="1:24" ht="15.75" outlineLevel="1" x14ac:dyDescent="0.2">
      <c r="A660" s="32" t="s">
        <v>549</v>
      </c>
      <c r="B660" s="32" t="s">
        <v>511</v>
      </c>
      <c r="C660" s="32"/>
      <c r="D660" s="32"/>
      <c r="E660" s="33" t="s">
        <v>512</v>
      </c>
      <c r="F660" s="30">
        <f t="shared" si="1032"/>
        <v>1847.9</v>
      </c>
      <c r="G660" s="30">
        <f t="shared" si="1032"/>
        <v>0</v>
      </c>
      <c r="H660" s="30">
        <f t="shared" si="1032"/>
        <v>1847.9</v>
      </c>
      <c r="I660" s="30">
        <f t="shared" si="1032"/>
        <v>0</v>
      </c>
      <c r="J660" s="30">
        <f t="shared" si="1032"/>
        <v>0</v>
      </c>
      <c r="K660" s="30">
        <f t="shared" si="1032"/>
        <v>-471.14132000000001</v>
      </c>
      <c r="L660" s="30">
        <f t="shared" si="1032"/>
        <v>1376.7586800000001</v>
      </c>
      <c r="M660" s="30">
        <f t="shared" si="1033"/>
        <v>1847.9</v>
      </c>
      <c r="N660" s="30">
        <f t="shared" si="1032"/>
        <v>0</v>
      </c>
      <c r="O660" s="30">
        <f t="shared" si="1032"/>
        <v>1847.9</v>
      </c>
      <c r="P660" s="30">
        <f t="shared" si="1032"/>
        <v>0</v>
      </c>
      <c r="Q660" s="30">
        <f t="shared" si="1032"/>
        <v>1847.9</v>
      </c>
      <c r="R660" s="30">
        <f t="shared" si="1034"/>
        <v>1847.9</v>
      </c>
      <c r="S660" s="30">
        <f t="shared" si="1032"/>
        <v>0</v>
      </c>
      <c r="T660" s="30">
        <f t="shared" si="1032"/>
        <v>1847.9</v>
      </c>
      <c r="U660" s="30">
        <f t="shared" si="1032"/>
        <v>0</v>
      </c>
      <c r="V660" s="30">
        <f t="shared" si="1032"/>
        <v>1847.9</v>
      </c>
      <c r="X660" s="183"/>
    </row>
    <row r="661" spans="1:24" ht="31.5" outlineLevel="2" x14ac:dyDescent="0.2">
      <c r="A661" s="32" t="s">
        <v>549</v>
      </c>
      <c r="B661" s="32" t="s">
        <v>511</v>
      </c>
      <c r="C661" s="32" t="s">
        <v>131</v>
      </c>
      <c r="D661" s="32"/>
      <c r="E661" s="33" t="s">
        <v>132</v>
      </c>
      <c r="F661" s="30">
        <f t="shared" si="1032"/>
        <v>1847.9</v>
      </c>
      <c r="G661" s="30">
        <f t="shared" si="1032"/>
        <v>0</v>
      </c>
      <c r="H661" s="30">
        <f t="shared" si="1032"/>
        <v>1847.9</v>
      </c>
      <c r="I661" s="30">
        <f t="shared" si="1032"/>
        <v>0</v>
      </c>
      <c r="J661" s="30">
        <f t="shared" si="1032"/>
        <v>0</v>
      </c>
      <c r="K661" s="30">
        <f t="shared" si="1032"/>
        <v>-471.14132000000001</v>
      </c>
      <c r="L661" s="30">
        <f t="shared" si="1032"/>
        <v>1376.7586800000001</v>
      </c>
      <c r="M661" s="30">
        <f t="shared" si="1033"/>
        <v>1847.9</v>
      </c>
      <c r="N661" s="30">
        <f t="shared" si="1032"/>
        <v>0</v>
      </c>
      <c r="O661" s="30">
        <f t="shared" si="1032"/>
        <v>1847.9</v>
      </c>
      <c r="P661" s="30">
        <f t="shared" si="1032"/>
        <v>0</v>
      </c>
      <c r="Q661" s="30">
        <f t="shared" si="1032"/>
        <v>1847.9</v>
      </c>
      <c r="R661" s="30">
        <f t="shared" si="1034"/>
        <v>1847.9</v>
      </c>
      <c r="S661" s="30">
        <f t="shared" si="1032"/>
        <v>0</v>
      </c>
      <c r="T661" s="30">
        <f t="shared" si="1032"/>
        <v>1847.9</v>
      </c>
      <c r="U661" s="30">
        <f t="shared" si="1032"/>
        <v>0</v>
      </c>
      <c r="V661" s="30">
        <f t="shared" si="1032"/>
        <v>1847.9</v>
      </c>
      <c r="X661" s="183"/>
    </row>
    <row r="662" spans="1:24" ht="31.5" outlineLevel="3" x14ac:dyDescent="0.2">
      <c r="A662" s="32" t="s">
        <v>549</v>
      </c>
      <c r="B662" s="32" t="s">
        <v>511</v>
      </c>
      <c r="C662" s="32" t="s">
        <v>268</v>
      </c>
      <c r="D662" s="32"/>
      <c r="E662" s="33" t="s">
        <v>269</v>
      </c>
      <c r="F662" s="30">
        <f t="shared" si="1032"/>
        <v>1847.9</v>
      </c>
      <c r="G662" s="30">
        <f t="shared" si="1032"/>
        <v>0</v>
      </c>
      <c r="H662" s="30">
        <f t="shared" si="1032"/>
        <v>1847.9</v>
      </c>
      <c r="I662" s="30">
        <f t="shared" si="1032"/>
        <v>0</v>
      </c>
      <c r="J662" s="30">
        <f t="shared" si="1032"/>
        <v>0</v>
      </c>
      <c r="K662" s="30">
        <f t="shared" si="1032"/>
        <v>-471.14132000000001</v>
      </c>
      <c r="L662" s="30">
        <f t="shared" si="1032"/>
        <v>1376.7586800000001</v>
      </c>
      <c r="M662" s="30">
        <f t="shared" si="1033"/>
        <v>1847.9</v>
      </c>
      <c r="N662" s="30">
        <f t="shared" si="1032"/>
        <v>0</v>
      </c>
      <c r="O662" s="30">
        <f t="shared" si="1032"/>
        <v>1847.9</v>
      </c>
      <c r="P662" s="30">
        <f t="shared" si="1032"/>
        <v>0</v>
      </c>
      <c r="Q662" s="30">
        <f t="shared" si="1032"/>
        <v>1847.9</v>
      </c>
      <c r="R662" s="30">
        <f t="shared" si="1034"/>
        <v>1847.9</v>
      </c>
      <c r="S662" s="30">
        <f t="shared" si="1032"/>
        <v>0</v>
      </c>
      <c r="T662" s="30">
        <f t="shared" si="1032"/>
        <v>1847.9</v>
      </c>
      <c r="U662" s="30">
        <f t="shared" si="1032"/>
        <v>0</v>
      </c>
      <c r="V662" s="30">
        <f t="shared" si="1032"/>
        <v>1847.9</v>
      </c>
      <c r="X662" s="183"/>
    </row>
    <row r="663" spans="1:24" ht="31.5" outlineLevel="4" x14ac:dyDescent="0.2">
      <c r="A663" s="32" t="s">
        <v>549</v>
      </c>
      <c r="B663" s="32" t="s">
        <v>511</v>
      </c>
      <c r="C663" s="32" t="s">
        <v>270</v>
      </c>
      <c r="D663" s="32"/>
      <c r="E663" s="33" t="s">
        <v>271</v>
      </c>
      <c r="F663" s="30">
        <f t="shared" si="1032"/>
        <v>1847.9</v>
      </c>
      <c r="G663" s="30">
        <f t="shared" si="1032"/>
        <v>0</v>
      </c>
      <c r="H663" s="30">
        <f t="shared" si="1032"/>
        <v>1847.9</v>
      </c>
      <c r="I663" s="30">
        <f t="shared" si="1032"/>
        <v>0</v>
      </c>
      <c r="J663" s="30">
        <f t="shared" si="1032"/>
        <v>0</v>
      </c>
      <c r="K663" s="30">
        <f t="shared" si="1032"/>
        <v>-471.14132000000001</v>
      </c>
      <c r="L663" s="30">
        <f t="shared" si="1032"/>
        <v>1376.7586800000001</v>
      </c>
      <c r="M663" s="30">
        <f t="shared" si="1033"/>
        <v>1847.9</v>
      </c>
      <c r="N663" s="30">
        <f t="shared" si="1032"/>
        <v>0</v>
      </c>
      <c r="O663" s="30">
        <f t="shared" si="1032"/>
        <v>1847.9</v>
      </c>
      <c r="P663" s="30">
        <f t="shared" si="1032"/>
        <v>0</v>
      </c>
      <c r="Q663" s="30">
        <f t="shared" si="1032"/>
        <v>1847.9</v>
      </c>
      <c r="R663" s="30">
        <f t="shared" si="1034"/>
        <v>1847.9</v>
      </c>
      <c r="S663" s="30">
        <f t="shared" si="1032"/>
        <v>0</v>
      </c>
      <c r="T663" s="30">
        <f t="shared" si="1032"/>
        <v>1847.9</v>
      </c>
      <c r="U663" s="30">
        <f t="shared" si="1032"/>
        <v>0</v>
      </c>
      <c r="V663" s="30">
        <f t="shared" si="1032"/>
        <v>1847.9</v>
      </c>
      <c r="X663" s="183"/>
    </row>
    <row r="664" spans="1:24" ht="31.5" outlineLevel="5" x14ac:dyDescent="0.2">
      <c r="A664" s="32" t="s">
        <v>549</v>
      </c>
      <c r="B664" s="32" t="s">
        <v>511</v>
      </c>
      <c r="C664" s="32" t="s">
        <v>272</v>
      </c>
      <c r="D664" s="32"/>
      <c r="E664" s="33" t="s">
        <v>273</v>
      </c>
      <c r="F664" s="30">
        <f t="shared" si="1032"/>
        <v>1847.9</v>
      </c>
      <c r="G664" s="30">
        <f t="shared" si="1032"/>
        <v>0</v>
      </c>
      <c r="H664" s="30">
        <f t="shared" si="1032"/>
        <v>1847.9</v>
      </c>
      <c r="I664" s="30">
        <f t="shared" si="1032"/>
        <v>0</v>
      </c>
      <c r="J664" s="30">
        <f t="shared" si="1032"/>
        <v>0</v>
      </c>
      <c r="K664" s="30">
        <f t="shared" si="1032"/>
        <v>-471.14132000000001</v>
      </c>
      <c r="L664" s="30">
        <f t="shared" si="1032"/>
        <v>1376.7586800000001</v>
      </c>
      <c r="M664" s="30">
        <f t="shared" si="1033"/>
        <v>1847.9</v>
      </c>
      <c r="N664" s="30">
        <f t="shared" si="1032"/>
        <v>0</v>
      </c>
      <c r="O664" s="30">
        <f t="shared" si="1032"/>
        <v>1847.9</v>
      </c>
      <c r="P664" s="30">
        <f t="shared" si="1032"/>
        <v>0</v>
      </c>
      <c r="Q664" s="30">
        <f t="shared" si="1032"/>
        <v>1847.9</v>
      </c>
      <c r="R664" s="30">
        <f t="shared" si="1034"/>
        <v>1847.9</v>
      </c>
      <c r="S664" s="30">
        <f t="shared" si="1032"/>
        <v>0</v>
      </c>
      <c r="T664" s="30">
        <f t="shared" si="1032"/>
        <v>1847.9</v>
      </c>
      <c r="U664" s="30">
        <f t="shared" si="1032"/>
        <v>0</v>
      </c>
      <c r="V664" s="30">
        <f t="shared" si="1032"/>
        <v>1847.9</v>
      </c>
      <c r="X664" s="183"/>
    </row>
    <row r="665" spans="1:24" ht="15.75" outlineLevel="7" x14ac:dyDescent="0.2">
      <c r="A665" s="34" t="s">
        <v>549</v>
      </c>
      <c r="B665" s="34" t="s">
        <v>511</v>
      </c>
      <c r="C665" s="34" t="s">
        <v>272</v>
      </c>
      <c r="D665" s="34" t="s">
        <v>7</v>
      </c>
      <c r="E665" s="35" t="s">
        <v>8</v>
      </c>
      <c r="F665" s="31">
        <v>1847.9</v>
      </c>
      <c r="G665" s="31"/>
      <c r="H665" s="31">
        <f>SUM(F665:G665)</f>
        <v>1847.9</v>
      </c>
      <c r="I665" s="31"/>
      <c r="J665" s="31"/>
      <c r="K665" s="31">
        <v>-471.14132000000001</v>
      </c>
      <c r="L665" s="31">
        <f>SUM(H665:K665)</f>
        <v>1376.7586800000001</v>
      </c>
      <c r="M665" s="31">
        <v>1847.9</v>
      </c>
      <c r="N665" s="31"/>
      <c r="O665" s="31">
        <f>SUM(M665:N665)</f>
        <v>1847.9</v>
      </c>
      <c r="P665" s="31"/>
      <c r="Q665" s="31">
        <f>SUM(O665:P665)</f>
        <v>1847.9</v>
      </c>
      <c r="R665" s="31">
        <v>1847.9</v>
      </c>
      <c r="S665" s="31"/>
      <c r="T665" s="31">
        <f>SUM(R665:S665)</f>
        <v>1847.9</v>
      </c>
      <c r="U665" s="31"/>
      <c r="V665" s="31">
        <f>SUM(T665:U665)</f>
        <v>1847.9</v>
      </c>
      <c r="X665" s="183"/>
    </row>
    <row r="666" spans="1:24" ht="15.75" hidden="1" outlineLevel="7" x14ac:dyDescent="0.2">
      <c r="A666" s="32" t="s">
        <v>549</v>
      </c>
      <c r="B666" s="32" t="s">
        <v>473</v>
      </c>
      <c r="C666" s="34"/>
      <c r="D666" s="34"/>
      <c r="E666" s="69" t="s">
        <v>474</v>
      </c>
      <c r="F666" s="30">
        <f t="shared" ref="F666:V671" si="1035">F667</f>
        <v>21</v>
      </c>
      <c r="G666" s="30">
        <f t="shared" si="1035"/>
        <v>0</v>
      </c>
      <c r="H666" s="30">
        <f t="shared" si="1035"/>
        <v>21</v>
      </c>
      <c r="I666" s="30">
        <f t="shared" si="1035"/>
        <v>0</v>
      </c>
      <c r="J666" s="30">
        <f t="shared" si="1035"/>
        <v>0</v>
      </c>
      <c r="K666" s="30">
        <f t="shared" si="1035"/>
        <v>0</v>
      </c>
      <c r="L666" s="30">
        <f t="shared" si="1035"/>
        <v>21</v>
      </c>
      <c r="M666" s="30">
        <f t="shared" si="1035"/>
        <v>21</v>
      </c>
      <c r="N666" s="30">
        <f t="shared" si="1035"/>
        <v>0</v>
      </c>
      <c r="O666" s="30">
        <f t="shared" si="1035"/>
        <v>21</v>
      </c>
      <c r="P666" s="30">
        <f t="shared" si="1035"/>
        <v>0</v>
      </c>
      <c r="Q666" s="30">
        <f t="shared" si="1035"/>
        <v>21</v>
      </c>
      <c r="R666" s="30">
        <f t="shared" ref="R666:R671" si="1036">R667</f>
        <v>21</v>
      </c>
      <c r="S666" s="30">
        <f t="shared" si="1035"/>
        <v>0</v>
      </c>
      <c r="T666" s="30">
        <f t="shared" si="1035"/>
        <v>21</v>
      </c>
      <c r="U666" s="30">
        <f t="shared" si="1035"/>
        <v>0</v>
      </c>
      <c r="V666" s="30">
        <f t="shared" si="1035"/>
        <v>21</v>
      </c>
      <c r="X666" s="183"/>
    </row>
    <row r="667" spans="1:24" ht="15.75" hidden="1" outlineLevel="1" x14ac:dyDescent="0.2">
      <c r="A667" s="32" t="s">
        <v>549</v>
      </c>
      <c r="B667" s="32" t="s">
        <v>475</v>
      </c>
      <c r="C667" s="32"/>
      <c r="D667" s="32"/>
      <c r="E667" s="33" t="s">
        <v>476</v>
      </c>
      <c r="F667" s="30">
        <f t="shared" si="1035"/>
        <v>21</v>
      </c>
      <c r="G667" s="30">
        <f t="shared" si="1035"/>
        <v>0</v>
      </c>
      <c r="H667" s="30">
        <f t="shared" si="1035"/>
        <v>21</v>
      </c>
      <c r="I667" s="30">
        <f t="shared" si="1035"/>
        <v>0</v>
      </c>
      <c r="J667" s="30">
        <f t="shared" si="1035"/>
        <v>0</v>
      </c>
      <c r="K667" s="30">
        <f t="shared" si="1035"/>
        <v>0</v>
      </c>
      <c r="L667" s="30">
        <f t="shared" si="1035"/>
        <v>21</v>
      </c>
      <c r="M667" s="30">
        <f t="shared" si="1035"/>
        <v>21</v>
      </c>
      <c r="N667" s="30">
        <f t="shared" si="1035"/>
        <v>0</v>
      </c>
      <c r="O667" s="30">
        <f t="shared" si="1035"/>
        <v>21</v>
      </c>
      <c r="P667" s="30">
        <f t="shared" si="1035"/>
        <v>0</v>
      </c>
      <c r="Q667" s="30">
        <f t="shared" si="1035"/>
        <v>21</v>
      </c>
      <c r="R667" s="30">
        <f t="shared" si="1036"/>
        <v>21</v>
      </c>
      <c r="S667" s="30">
        <f t="shared" si="1035"/>
        <v>0</v>
      </c>
      <c r="T667" s="30">
        <f t="shared" si="1035"/>
        <v>21</v>
      </c>
      <c r="U667" s="30">
        <f t="shared" si="1035"/>
        <v>0</v>
      </c>
      <c r="V667" s="30">
        <f t="shared" si="1035"/>
        <v>21</v>
      </c>
      <c r="X667" s="183"/>
    </row>
    <row r="668" spans="1:24" ht="31.5" hidden="1" outlineLevel="2" x14ac:dyDescent="0.2">
      <c r="A668" s="32" t="s">
        <v>549</v>
      </c>
      <c r="B668" s="32" t="s">
        <v>475</v>
      </c>
      <c r="C668" s="32" t="s">
        <v>30</v>
      </c>
      <c r="D668" s="32"/>
      <c r="E668" s="33" t="s">
        <v>31</v>
      </c>
      <c r="F668" s="30">
        <f t="shared" si="1035"/>
        <v>21</v>
      </c>
      <c r="G668" s="30">
        <f t="shared" si="1035"/>
        <v>0</v>
      </c>
      <c r="H668" s="30">
        <f t="shared" si="1035"/>
        <v>21</v>
      </c>
      <c r="I668" s="30">
        <f t="shared" si="1035"/>
        <v>0</v>
      </c>
      <c r="J668" s="30">
        <f t="shared" si="1035"/>
        <v>0</v>
      </c>
      <c r="K668" s="30">
        <f t="shared" si="1035"/>
        <v>0</v>
      </c>
      <c r="L668" s="30">
        <f t="shared" si="1035"/>
        <v>21</v>
      </c>
      <c r="M668" s="30">
        <f t="shared" si="1035"/>
        <v>21</v>
      </c>
      <c r="N668" s="30">
        <f t="shared" si="1035"/>
        <v>0</v>
      </c>
      <c r="O668" s="30">
        <f t="shared" si="1035"/>
        <v>21</v>
      </c>
      <c r="P668" s="30">
        <f t="shared" si="1035"/>
        <v>0</v>
      </c>
      <c r="Q668" s="30">
        <f t="shared" si="1035"/>
        <v>21</v>
      </c>
      <c r="R668" s="30">
        <f t="shared" si="1036"/>
        <v>21</v>
      </c>
      <c r="S668" s="30">
        <f t="shared" si="1035"/>
        <v>0</v>
      </c>
      <c r="T668" s="30">
        <f t="shared" si="1035"/>
        <v>21</v>
      </c>
      <c r="U668" s="30">
        <f t="shared" si="1035"/>
        <v>0</v>
      </c>
      <c r="V668" s="30">
        <f t="shared" si="1035"/>
        <v>21</v>
      </c>
      <c r="X668" s="183"/>
    </row>
    <row r="669" spans="1:24" ht="15.75" hidden="1" outlineLevel="3" x14ac:dyDescent="0.2">
      <c r="A669" s="32" t="s">
        <v>549</v>
      </c>
      <c r="B669" s="32" t="s">
        <v>475</v>
      </c>
      <c r="C669" s="32" t="s">
        <v>71</v>
      </c>
      <c r="D669" s="32"/>
      <c r="E669" s="33" t="s">
        <v>72</v>
      </c>
      <c r="F669" s="30">
        <f t="shared" si="1035"/>
        <v>21</v>
      </c>
      <c r="G669" s="30">
        <f t="shared" si="1035"/>
        <v>0</v>
      </c>
      <c r="H669" s="30">
        <f t="shared" si="1035"/>
        <v>21</v>
      </c>
      <c r="I669" s="30">
        <f t="shared" si="1035"/>
        <v>0</v>
      </c>
      <c r="J669" s="30">
        <f t="shared" si="1035"/>
        <v>0</v>
      </c>
      <c r="K669" s="30">
        <f t="shared" si="1035"/>
        <v>0</v>
      </c>
      <c r="L669" s="30">
        <f t="shared" si="1035"/>
        <v>21</v>
      </c>
      <c r="M669" s="30">
        <f t="shared" si="1035"/>
        <v>21</v>
      </c>
      <c r="N669" s="30">
        <f t="shared" si="1035"/>
        <v>0</v>
      </c>
      <c r="O669" s="30">
        <f t="shared" si="1035"/>
        <v>21</v>
      </c>
      <c r="P669" s="30">
        <f t="shared" si="1035"/>
        <v>0</v>
      </c>
      <c r="Q669" s="30">
        <f t="shared" si="1035"/>
        <v>21</v>
      </c>
      <c r="R669" s="30">
        <f t="shared" si="1036"/>
        <v>21</v>
      </c>
      <c r="S669" s="30">
        <f t="shared" si="1035"/>
        <v>0</v>
      </c>
      <c r="T669" s="30">
        <f t="shared" si="1035"/>
        <v>21</v>
      </c>
      <c r="U669" s="30">
        <f t="shared" si="1035"/>
        <v>0</v>
      </c>
      <c r="V669" s="30">
        <f t="shared" si="1035"/>
        <v>21</v>
      </c>
      <c r="X669" s="183"/>
    </row>
    <row r="670" spans="1:24" ht="31.5" hidden="1" customHeight="1" outlineLevel="4" x14ac:dyDescent="0.2">
      <c r="A670" s="32" t="s">
        <v>549</v>
      </c>
      <c r="B670" s="32" t="s">
        <v>475</v>
      </c>
      <c r="C670" s="32" t="s">
        <v>73</v>
      </c>
      <c r="D670" s="32"/>
      <c r="E670" s="33" t="s">
        <v>74</v>
      </c>
      <c r="F670" s="30">
        <f t="shared" si="1035"/>
        <v>21</v>
      </c>
      <c r="G670" s="30">
        <f t="shared" si="1035"/>
        <v>0</v>
      </c>
      <c r="H670" s="30">
        <f t="shared" si="1035"/>
        <v>21</v>
      </c>
      <c r="I670" s="30">
        <f t="shared" si="1035"/>
        <v>0</v>
      </c>
      <c r="J670" s="30">
        <f t="shared" si="1035"/>
        <v>0</v>
      </c>
      <c r="K670" s="30">
        <f t="shared" si="1035"/>
        <v>0</v>
      </c>
      <c r="L670" s="30">
        <f t="shared" si="1035"/>
        <v>21</v>
      </c>
      <c r="M670" s="30">
        <f t="shared" si="1035"/>
        <v>21</v>
      </c>
      <c r="N670" s="30">
        <f t="shared" si="1035"/>
        <v>0</v>
      </c>
      <c r="O670" s="30">
        <f t="shared" si="1035"/>
        <v>21</v>
      </c>
      <c r="P670" s="30">
        <f t="shared" si="1035"/>
        <v>0</v>
      </c>
      <c r="Q670" s="30">
        <f t="shared" si="1035"/>
        <v>21</v>
      </c>
      <c r="R670" s="30">
        <f t="shared" si="1036"/>
        <v>21</v>
      </c>
      <c r="S670" s="30">
        <f t="shared" si="1035"/>
        <v>0</v>
      </c>
      <c r="T670" s="30">
        <f t="shared" si="1035"/>
        <v>21</v>
      </c>
      <c r="U670" s="30">
        <f t="shared" si="1035"/>
        <v>0</v>
      </c>
      <c r="V670" s="30">
        <f t="shared" si="1035"/>
        <v>21</v>
      </c>
      <c r="X670" s="183"/>
    </row>
    <row r="671" spans="1:24" ht="15.75" hidden="1" outlineLevel="5" x14ac:dyDescent="0.2">
      <c r="A671" s="32" t="s">
        <v>549</v>
      </c>
      <c r="B671" s="32" t="s">
        <v>475</v>
      </c>
      <c r="C671" s="32" t="s">
        <v>75</v>
      </c>
      <c r="D671" s="32"/>
      <c r="E671" s="33" t="s">
        <v>76</v>
      </c>
      <c r="F671" s="30">
        <f t="shared" si="1035"/>
        <v>21</v>
      </c>
      <c r="G671" s="30">
        <f t="shared" si="1035"/>
        <v>0</v>
      </c>
      <c r="H671" s="30">
        <f t="shared" si="1035"/>
        <v>21</v>
      </c>
      <c r="I671" s="30">
        <f t="shared" si="1035"/>
        <v>0</v>
      </c>
      <c r="J671" s="30">
        <f t="shared" si="1035"/>
        <v>0</v>
      </c>
      <c r="K671" s="30">
        <f t="shared" si="1035"/>
        <v>0</v>
      </c>
      <c r="L671" s="30">
        <f t="shared" si="1035"/>
        <v>21</v>
      </c>
      <c r="M671" s="30">
        <f t="shared" si="1035"/>
        <v>21</v>
      </c>
      <c r="N671" s="30">
        <f t="shared" si="1035"/>
        <v>0</v>
      </c>
      <c r="O671" s="30">
        <f t="shared" si="1035"/>
        <v>21</v>
      </c>
      <c r="P671" s="30">
        <f t="shared" si="1035"/>
        <v>0</v>
      </c>
      <c r="Q671" s="30">
        <f t="shared" si="1035"/>
        <v>21</v>
      </c>
      <c r="R671" s="30">
        <f t="shared" si="1036"/>
        <v>21</v>
      </c>
      <c r="S671" s="30">
        <f t="shared" si="1035"/>
        <v>0</v>
      </c>
      <c r="T671" s="30">
        <f t="shared" si="1035"/>
        <v>21</v>
      </c>
      <c r="U671" s="30">
        <f t="shared" si="1035"/>
        <v>0</v>
      </c>
      <c r="V671" s="30">
        <f t="shared" si="1035"/>
        <v>21</v>
      </c>
      <c r="X671" s="183"/>
    </row>
    <row r="672" spans="1:24" ht="15.75" hidden="1" outlineLevel="7" x14ac:dyDescent="0.2">
      <c r="A672" s="34" t="s">
        <v>549</v>
      </c>
      <c r="B672" s="34" t="s">
        <v>475</v>
      </c>
      <c r="C672" s="34" t="s">
        <v>75</v>
      </c>
      <c r="D672" s="34" t="s">
        <v>7</v>
      </c>
      <c r="E672" s="35" t="s">
        <v>8</v>
      </c>
      <c r="F672" s="31">
        <v>21</v>
      </c>
      <c r="G672" s="31"/>
      <c r="H672" s="31">
        <f>SUM(F672:G672)</f>
        <v>21</v>
      </c>
      <c r="I672" s="31"/>
      <c r="J672" s="31"/>
      <c r="K672" s="31"/>
      <c r="L672" s="31">
        <f>SUM(H672:K672)</f>
        <v>21</v>
      </c>
      <c r="M672" s="31">
        <v>21</v>
      </c>
      <c r="N672" s="31"/>
      <c r="O672" s="31">
        <f>SUM(M672:N672)</f>
        <v>21</v>
      </c>
      <c r="P672" s="31"/>
      <c r="Q672" s="31">
        <f>SUM(O672:P672)</f>
        <v>21</v>
      </c>
      <c r="R672" s="31">
        <v>21</v>
      </c>
      <c r="S672" s="31"/>
      <c r="T672" s="31">
        <f>SUM(R672:S672)</f>
        <v>21</v>
      </c>
      <c r="U672" s="31"/>
      <c r="V672" s="31">
        <f>SUM(T672:U672)</f>
        <v>21</v>
      </c>
      <c r="X672" s="183"/>
    </row>
    <row r="673" spans="1:24" ht="15.75" outlineLevel="7" x14ac:dyDescent="0.2">
      <c r="A673" s="34"/>
      <c r="B673" s="34"/>
      <c r="C673" s="34"/>
      <c r="D673" s="34"/>
      <c r="E673" s="35"/>
      <c r="F673" s="31"/>
      <c r="G673" s="31"/>
      <c r="H673" s="31"/>
      <c r="I673" s="31"/>
      <c r="J673" s="31"/>
      <c r="K673" s="31"/>
      <c r="L673" s="31"/>
      <c r="M673" s="31"/>
      <c r="N673" s="31"/>
      <c r="O673" s="31"/>
      <c r="P673" s="31"/>
      <c r="Q673" s="31"/>
      <c r="R673" s="31"/>
      <c r="S673" s="31"/>
      <c r="T673" s="31"/>
      <c r="U673" s="31"/>
      <c r="V673" s="31"/>
      <c r="X673" s="183"/>
    </row>
    <row r="674" spans="1:24" ht="15.75" x14ac:dyDescent="0.2">
      <c r="A674" s="32" t="s">
        <v>551</v>
      </c>
      <c r="B674" s="32"/>
      <c r="C674" s="32"/>
      <c r="D674" s="32"/>
      <c r="E674" s="33" t="s">
        <v>552</v>
      </c>
      <c r="F674" s="30">
        <f>F675+F707+F714</f>
        <v>60688.079999999994</v>
      </c>
      <c r="G674" s="30">
        <f t="shared" ref="G674:J674" si="1037">G675+G707+G714</f>
        <v>0</v>
      </c>
      <c r="H674" s="30">
        <f t="shared" si="1037"/>
        <v>60688.079999999994</v>
      </c>
      <c r="I674" s="30">
        <f t="shared" si="1037"/>
        <v>0</v>
      </c>
      <c r="J674" s="30">
        <f t="shared" si="1037"/>
        <v>0</v>
      </c>
      <c r="K674" s="30">
        <f t="shared" ref="K674:L674" si="1038">K675+K707+K714</f>
        <v>1974.7159999999999</v>
      </c>
      <c r="L674" s="30">
        <f t="shared" si="1038"/>
        <v>62662.795999999995</v>
      </c>
      <c r="M674" s="30">
        <f>M675+M707+M714</f>
        <v>37895.599999999991</v>
      </c>
      <c r="N674" s="30">
        <f t="shared" ref="N674" si="1039">N675+N707+N714</f>
        <v>0</v>
      </c>
      <c r="O674" s="30">
        <f t="shared" ref="O674:Q674" si="1040">O675+O707+O714</f>
        <v>37895.599999999991</v>
      </c>
      <c r="P674" s="30">
        <f t="shared" si="1040"/>
        <v>0</v>
      </c>
      <c r="Q674" s="30">
        <f t="shared" si="1040"/>
        <v>37895.599999999991</v>
      </c>
      <c r="R674" s="30">
        <f>R675+R707+R714</f>
        <v>42113.299999999996</v>
      </c>
      <c r="S674" s="30">
        <f t="shared" ref="S674" si="1041">S675+S707+S714</f>
        <v>0</v>
      </c>
      <c r="T674" s="30">
        <f t="shared" ref="T674:V674" si="1042">T675+T707+T714</f>
        <v>42113.299999999996</v>
      </c>
      <c r="U674" s="30">
        <f t="shared" si="1042"/>
        <v>0</v>
      </c>
      <c r="V674" s="30">
        <f t="shared" si="1042"/>
        <v>42113.299999999996</v>
      </c>
      <c r="X674" s="183"/>
    </row>
    <row r="675" spans="1:24" ht="15.75" x14ac:dyDescent="0.2">
      <c r="A675" s="32" t="s">
        <v>551</v>
      </c>
      <c r="B675" s="32" t="s">
        <v>467</v>
      </c>
      <c r="C675" s="32"/>
      <c r="D675" s="32"/>
      <c r="E675" s="69" t="s">
        <v>468</v>
      </c>
      <c r="F675" s="30">
        <f>F676+F684</f>
        <v>53677.88</v>
      </c>
      <c r="G675" s="30">
        <f t="shared" ref="G675:J675" si="1043">G676+G684</f>
        <v>0</v>
      </c>
      <c r="H675" s="30">
        <f t="shared" si="1043"/>
        <v>53677.88</v>
      </c>
      <c r="I675" s="30">
        <f t="shared" si="1043"/>
        <v>0</v>
      </c>
      <c r="J675" s="30">
        <f t="shared" si="1043"/>
        <v>0</v>
      </c>
      <c r="K675" s="30">
        <f t="shared" ref="K675:L675" si="1044">K676+K684</f>
        <v>574.71600000000001</v>
      </c>
      <c r="L675" s="30">
        <f t="shared" si="1044"/>
        <v>54252.595999999998</v>
      </c>
      <c r="M675" s="30">
        <f>M676+M684</f>
        <v>36885.399999999994</v>
      </c>
      <c r="N675" s="30">
        <f t="shared" ref="N675" si="1045">N676+N684</f>
        <v>0</v>
      </c>
      <c r="O675" s="30">
        <f t="shared" ref="O675:Q675" si="1046">O676+O684</f>
        <v>36885.399999999994</v>
      </c>
      <c r="P675" s="30">
        <f t="shared" si="1046"/>
        <v>0</v>
      </c>
      <c r="Q675" s="30">
        <f t="shared" si="1046"/>
        <v>36885.399999999994</v>
      </c>
      <c r="R675" s="30">
        <f>R676+R684</f>
        <v>41103.1</v>
      </c>
      <c r="S675" s="30">
        <f t="shared" ref="S675" si="1047">S676+S684</f>
        <v>0</v>
      </c>
      <c r="T675" s="30">
        <f t="shared" ref="T675:V675" si="1048">T676+T684</f>
        <v>41103.1</v>
      </c>
      <c r="U675" s="30">
        <f t="shared" si="1048"/>
        <v>0</v>
      </c>
      <c r="V675" s="30">
        <f t="shared" si="1048"/>
        <v>41103.1</v>
      </c>
      <c r="X675" s="183"/>
    </row>
    <row r="676" spans="1:24" ht="30.75" customHeight="1" outlineLevel="1" x14ac:dyDescent="0.2">
      <c r="A676" s="32" t="s">
        <v>551</v>
      </c>
      <c r="B676" s="32" t="s">
        <v>485</v>
      </c>
      <c r="C676" s="32"/>
      <c r="D676" s="32"/>
      <c r="E676" s="33" t="s">
        <v>486</v>
      </c>
      <c r="F676" s="30">
        <f>F677</f>
        <v>24885.1</v>
      </c>
      <c r="G676" s="30">
        <f t="shared" ref="G676:L676" si="1049">G677</f>
        <v>0</v>
      </c>
      <c r="H676" s="30">
        <f t="shared" si="1049"/>
        <v>24885.1</v>
      </c>
      <c r="I676" s="30">
        <f t="shared" si="1049"/>
        <v>0</v>
      </c>
      <c r="J676" s="30">
        <f t="shared" si="1049"/>
        <v>0</v>
      </c>
      <c r="K676" s="30">
        <f t="shared" si="1049"/>
        <v>574.71600000000001</v>
      </c>
      <c r="L676" s="30">
        <f t="shared" si="1049"/>
        <v>25459.815999999999</v>
      </c>
      <c r="M676" s="30">
        <f t="shared" ref="M676:R676" si="1050">M677</f>
        <v>25840.699999999997</v>
      </c>
      <c r="N676" s="30">
        <f t="shared" ref="N676" si="1051">N677</f>
        <v>0</v>
      </c>
      <c r="O676" s="30">
        <f t="shared" ref="O676:Q676" si="1052">O677</f>
        <v>25840.699999999997</v>
      </c>
      <c r="P676" s="30">
        <f t="shared" si="1052"/>
        <v>0</v>
      </c>
      <c r="Q676" s="30">
        <f t="shared" si="1052"/>
        <v>25840.699999999997</v>
      </c>
      <c r="R676" s="30">
        <f t="shared" si="1050"/>
        <v>30058.399999999998</v>
      </c>
      <c r="S676" s="30">
        <f t="shared" ref="S676" si="1053">S677</f>
        <v>0</v>
      </c>
      <c r="T676" s="30">
        <f t="shared" ref="T676:V676" si="1054">T677</f>
        <v>30058.399999999998</v>
      </c>
      <c r="U676" s="30">
        <f t="shared" si="1054"/>
        <v>0</v>
      </c>
      <c r="V676" s="30">
        <f t="shared" si="1054"/>
        <v>30058.399999999998</v>
      </c>
      <c r="X676" s="183"/>
    </row>
    <row r="677" spans="1:24" ht="15.75" outlineLevel="2" x14ac:dyDescent="0.2">
      <c r="A677" s="32" t="s">
        <v>551</v>
      </c>
      <c r="B677" s="32" t="s">
        <v>485</v>
      </c>
      <c r="C677" s="32" t="s">
        <v>119</v>
      </c>
      <c r="D677" s="32"/>
      <c r="E677" s="33" t="s">
        <v>120</v>
      </c>
      <c r="F677" s="30">
        <f t="shared" ref="F677:V679" si="1055">F678</f>
        <v>24885.1</v>
      </c>
      <c r="G677" s="30">
        <f t="shared" si="1055"/>
        <v>0</v>
      </c>
      <c r="H677" s="30">
        <f t="shared" si="1055"/>
        <v>24885.1</v>
      </c>
      <c r="I677" s="30">
        <f t="shared" si="1055"/>
        <v>0</v>
      </c>
      <c r="J677" s="30">
        <f t="shared" si="1055"/>
        <v>0</v>
      </c>
      <c r="K677" s="30">
        <f t="shared" si="1055"/>
        <v>574.71600000000001</v>
      </c>
      <c r="L677" s="30">
        <f t="shared" si="1055"/>
        <v>25459.815999999999</v>
      </c>
      <c r="M677" s="30">
        <f t="shared" ref="M677:M679" si="1056">M678</f>
        <v>25840.699999999997</v>
      </c>
      <c r="N677" s="30">
        <f t="shared" si="1055"/>
        <v>0</v>
      </c>
      <c r="O677" s="30">
        <f t="shared" si="1055"/>
        <v>25840.699999999997</v>
      </c>
      <c r="P677" s="30">
        <f t="shared" si="1055"/>
        <v>0</v>
      </c>
      <c r="Q677" s="30">
        <f t="shared" si="1055"/>
        <v>25840.699999999997</v>
      </c>
      <c r="R677" s="30">
        <f t="shared" ref="R677:R679" si="1057">R678</f>
        <v>30058.399999999998</v>
      </c>
      <c r="S677" s="30">
        <f t="shared" si="1055"/>
        <v>0</v>
      </c>
      <c r="T677" s="30">
        <f t="shared" si="1055"/>
        <v>30058.399999999998</v>
      </c>
      <c r="U677" s="30">
        <f t="shared" si="1055"/>
        <v>0</v>
      </c>
      <c r="V677" s="30">
        <f t="shared" si="1055"/>
        <v>30058.399999999998</v>
      </c>
      <c r="X677" s="183"/>
    </row>
    <row r="678" spans="1:24" ht="31.5" outlineLevel="3" x14ac:dyDescent="0.2">
      <c r="A678" s="32" t="s">
        <v>551</v>
      </c>
      <c r="B678" s="32" t="s">
        <v>485</v>
      </c>
      <c r="C678" s="32" t="s">
        <v>274</v>
      </c>
      <c r="D678" s="32"/>
      <c r="E678" s="33" t="s">
        <v>275</v>
      </c>
      <c r="F678" s="30">
        <f t="shared" si="1055"/>
        <v>24885.1</v>
      </c>
      <c r="G678" s="30">
        <f t="shared" si="1055"/>
        <v>0</v>
      </c>
      <c r="H678" s="30">
        <f t="shared" si="1055"/>
        <v>24885.1</v>
      </c>
      <c r="I678" s="30">
        <f t="shared" si="1055"/>
        <v>0</v>
      </c>
      <c r="J678" s="30">
        <f t="shared" si="1055"/>
        <v>0</v>
      </c>
      <c r="K678" s="30">
        <f t="shared" si="1055"/>
        <v>574.71600000000001</v>
      </c>
      <c r="L678" s="30">
        <f t="shared" si="1055"/>
        <v>25459.815999999999</v>
      </c>
      <c r="M678" s="30">
        <f t="shared" si="1056"/>
        <v>25840.699999999997</v>
      </c>
      <c r="N678" s="30">
        <f t="shared" si="1055"/>
        <v>0</v>
      </c>
      <c r="O678" s="30">
        <f t="shared" si="1055"/>
        <v>25840.699999999997</v>
      </c>
      <c r="P678" s="30">
        <f t="shared" si="1055"/>
        <v>0</v>
      </c>
      <c r="Q678" s="30">
        <f t="shared" si="1055"/>
        <v>25840.699999999997</v>
      </c>
      <c r="R678" s="30">
        <f t="shared" si="1057"/>
        <v>30058.399999999998</v>
      </c>
      <c r="S678" s="30">
        <f t="shared" si="1055"/>
        <v>0</v>
      </c>
      <c r="T678" s="30">
        <f t="shared" si="1055"/>
        <v>30058.399999999998</v>
      </c>
      <c r="U678" s="30">
        <f t="shared" si="1055"/>
        <v>0</v>
      </c>
      <c r="V678" s="30">
        <f t="shared" si="1055"/>
        <v>30058.399999999998</v>
      </c>
      <c r="X678" s="183"/>
    </row>
    <row r="679" spans="1:24" ht="31.5" outlineLevel="4" x14ac:dyDescent="0.2">
      <c r="A679" s="32" t="s">
        <v>551</v>
      </c>
      <c r="B679" s="32" t="s">
        <v>485</v>
      </c>
      <c r="C679" s="32" t="s">
        <v>276</v>
      </c>
      <c r="D679" s="32"/>
      <c r="E679" s="33" t="s">
        <v>35</v>
      </c>
      <c r="F679" s="30">
        <f t="shared" si="1055"/>
        <v>24885.1</v>
      </c>
      <c r="G679" s="30">
        <f t="shared" si="1055"/>
        <v>0</v>
      </c>
      <c r="H679" s="30">
        <f t="shared" si="1055"/>
        <v>24885.1</v>
      </c>
      <c r="I679" s="30">
        <f t="shared" si="1055"/>
        <v>0</v>
      </c>
      <c r="J679" s="30">
        <f t="shared" si="1055"/>
        <v>0</v>
      </c>
      <c r="K679" s="30">
        <f t="shared" si="1055"/>
        <v>574.71600000000001</v>
      </c>
      <c r="L679" s="30">
        <f t="shared" si="1055"/>
        <v>25459.815999999999</v>
      </c>
      <c r="M679" s="30">
        <f t="shared" si="1056"/>
        <v>25840.699999999997</v>
      </c>
      <c r="N679" s="30">
        <f t="shared" si="1055"/>
        <v>0</v>
      </c>
      <c r="O679" s="30">
        <f t="shared" si="1055"/>
        <v>25840.699999999997</v>
      </c>
      <c r="P679" s="30">
        <f t="shared" si="1055"/>
        <v>0</v>
      </c>
      <c r="Q679" s="30">
        <f t="shared" si="1055"/>
        <v>25840.699999999997</v>
      </c>
      <c r="R679" s="30">
        <f t="shared" si="1057"/>
        <v>30058.399999999998</v>
      </c>
      <c r="S679" s="30">
        <f t="shared" si="1055"/>
        <v>0</v>
      </c>
      <c r="T679" s="30">
        <f t="shared" si="1055"/>
        <v>30058.399999999998</v>
      </c>
      <c r="U679" s="30">
        <f t="shared" si="1055"/>
        <v>0</v>
      </c>
      <c r="V679" s="30">
        <f t="shared" si="1055"/>
        <v>30058.399999999998</v>
      </c>
      <c r="X679" s="183"/>
    </row>
    <row r="680" spans="1:24" ht="15.75" outlineLevel="5" x14ac:dyDescent="0.2">
      <c r="A680" s="32" t="s">
        <v>551</v>
      </c>
      <c r="B680" s="32" t="s">
        <v>485</v>
      </c>
      <c r="C680" s="32" t="s">
        <v>277</v>
      </c>
      <c r="D680" s="32"/>
      <c r="E680" s="33" t="s">
        <v>37</v>
      </c>
      <c r="F680" s="30">
        <f>F681+F682+F683</f>
        <v>24885.1</v>
      </c>
      <c r="G680" s="30">
        <f t="shared" ref="G680:J680" si="1058">G681+G682+G683</f>
        <v>0</v>
      </c>
      <c r="H680" s="30">
        <f t="shared" si="1058"/>
        <v>24885.1</v>
      </c>
      <c r="I680" s="30">
        <f t="shared" si="1058"/>
        <v>0</v>
      </c>
      <c r="J680" s="30">
        <f t="shared" si="1058"/>
        <v>0</v>
      </c>
      <c r="K680" s="30">
        <f t="shared" ref="K680:L680" si="1059">K681+K682+K683</f>
        <v>574.71600000000001</v>
      </c>
      <c r="L680" s="30">
        <f t="shared" si="1059"/>
        <v>25459.815999999999</v>
      </c>
      <c r="M680" s="30">
        <f t="shared" ref="M680:R680" si="1060">M681+M682+M683</f>
        <v>25840.699999999997</v>
      </c>
      <c r="N680" s="30">
        <f t="shared" ref="N680" si="1061">N681+N682+N683</f>
        <v>0</v>
      </c>
      <c r="O680" s="30">
        <f t="shared" ref="O680:Q680" si="1062">O681+O682+O683</f>
        <v>25840.699999999997</v>
      </c>
      <c r="P680" s="30">
        <f t="shared" si="1062"/>
        <v>0</v>
      </c>
      <c r="Q680" s="30">
        <f t="shared" si="1062"/>
        <v>25840.699999999997</v>
      </c>
      <c r="R680" s="30">
        <f t="shared" si="1060"/>
        <v>30058.399999999998</v>
      </c>
      <c r="S680" s="30">
        <f t="shared" ref="S680" si="1063">S681+S682+S683</f>
        <v>0</v>
      </c>
      <c r="T680" s="30">
        <f t="shared" ref="T680:V680" si="1064">T681+T682+T683</f>
        <v>30058.399999999998</v>
      </c>
      <c r="U680" s="30">
        <f t="shared" si="1064"/>
        <v>0</v>
      </c>
      <c r="V680" s="30">
        <f t="shared" si="1064"/>
        <v>30058.399999999998</v>
      </c>
      <c r="X680" s="183"/>
    </row>
    <row r="681" spans="1:24" ht="47.25" outlineLevel="7" x14ac:dyDescent="0.2">
      <c r="A681" s="34" t="s">
        <v>551</v>
      </c>
      <c r="B681" s="34" t="s">
        <v>485</v>
      </c>
      <c r="C681" s="34" t="s">
        <v>277</v>
      </c>
      <c r="D681" s="34" t="s">
        <v>4</v>
      </c>
      <c r="E681" s="35" t="s">
        <v>5</v>
      </c>
      <c r="F681" s="31">
        <v>23869</v>
      </c>
      <c r="G681" s="31"/>
      <c r="H681" s="31">
        <f>SUM(F681:G681)</f>
        <v>23869</v>
      </c>
      <c r="I681" s="31"/>
      <c r="J681" s="31"/>
      <c r="K681" s="31">
        <v>574.71600000000001</v>
      </c>
      <c r="L681" s="31">
        <f>SUM(H681:K681)</f>
        <v>24443.716</v>
      </c>
      <c r="M681" s="31">
        <v>24824.6</v>
      </c>
      <c r="N681" s="31"/>
      <c r="O681" s="31">
        <f>SUM(M681:N681)</f>
        <v>24824.6</v>
      </c>
      <c r="P681" s="31"/>
      <c r="Q681" s="31">
        <f>SUM(O681:P681)</f>
        <v>24824.6</v>
      </c>
      <c r="R681" s="31">
        <v>29042.3</v>
      </c>
      <c r="S681" s="31"/>
      <c r="T681" s="31">
        <f>SUM(R681:S681)</f>
        <v>29042.3</v>
      </c>
      <c r="U681" s="31"/>
      <c r="V681" s="31">
        <f>SUM(T681:U681)</f>
        <v>29042.3</v>
      </c>
      <c r="X681" s="183"/>
    </row>
    <row r="682" spans="1:24" ht="15.75" hidden="1" outlineLevel="7" x14ac:dyDescent="0.2">
      <c r="A682" s="34" t="s">
        <v>551</v>
      </c>
      <c r="B682" s="34" t="s">
        <v>485</v>
      </c>
      <c r="C682" s="34" t="s">
        <v>277</v>
      </c>
      <c r="D682" s="34" t="s">
        <v>7</v>
      </c>
      <c r="E682" s="35" t="s">
        <v>8</v>
      </c>
      <c r="F682" s="31">
        <v>993.3</v>
      </c>
      <c r="G682" s="31"/>
      <c r="H682" s="31">
        <f>SUM(F682:G682)</f>
        <v>993.3</v>
      </c>
      <c r="I682" s="31"/>
      <c r="J682" s="31"/>
      <c r="K682" s="31"/>
      <c r="L682" s="31">
        <f>SUM(H682:K682)</f>
        <v>993.3</v>
      </c>
      <c r="M682" s="31">
        <v>993.3</v>
      </c>
      <c r="N682" s="31"/>
      <c r="O682" s="31">
        <f>SUM(M682:N682)</f>
        <v>993.3</v>
      </c>
      <c r="P682" s="31"/>
      <c r="Q682" s="31">
        <f>SUM(O682:P682)</f>
        <v>993.3</v>
      </c>
      <c r="R682" s="31">
        <v>993.3</v>
      </c>
      <c r="S682" s="31"/>
      <c r="T682" s="31">
        <f>SUM(R682:S682)</f>
        <v>993.3</v>
      </c>
      <c r="U682" s="31"/>
      <c r="V682" s="31">
        <f>SUM(T682:U682)</f>
        <v>993.3</v>
      </c>
      <c r="X682" s="183"/>
    </row>
    <row r="683" spans="1:24" ht="15.75" hidden="1" outlineLevel="7" x14ac:dyDescent="0.2">
      <c r="A683" s="34" t="s">
        <v>551</v>
      </c>
      <c r="B683" s="34" t="s">
        <v>485</v>
      </c>
      <c r="C683" s="34" t="s">
        <v>277</v>
      </c>
      <c r="D683" s="34" t="s">
        <v>19</v>
      </c>
      <c r="E683" s="35" t="s">
        <v>20</v>
      </c>
      <c r="F683" s="31">
        <v>22.8</v>
      </c>
      <c r="G683" s="31"/>
      <c r="H683" s="31">
        <f>SUM(F683:G683)</f>
        <v>22.8</v>
      </c>
      <c r="I683" s="31"/>
      <c r="J683" s="31"/>
      <c r="K683" s="31"/>
      <c r="L683" s="31">
        <f>SUM(H683:K683)</f>
        <v>22.8</v>
      </c>
      <c r="M683" s="31">
        <v>22.8</v>
      </c>
      <c r="N683" s="31"/>
      <c r="O683" s="31">
        <f>SUM(M683:N683)</f>
        <v>22.8</v>
      </c>
      <c r="P683" s="31"/>
      <c r="Q683" s="31">
        <f>SUM(O683:P683)</f>
        <v>22.8</v>
      </c>
      <c r="R683" s="31">
        <v>22.8</v>
      </c>
      <c r="S683" s="31"/>
      <c r="T683" s="31">
        <f>SUM(R683:S683)</f>
        <v>22.8</v>
      </c>
      <c r="U683" s="31"/>
      <c r="V683" s="31">
        <f>SUM(T683:U683)</f>
        <v>22.8</v>
      </c>
      <c r="X683" s="183"/>
    </row>
    <row r="684" spans="1:24" ht="15.75" hidden="1" outlineLevel="1" x14ac:dyDescent="0.2">
      <c r="A684" s="32" t="s">
        <v>551</v>
      </c>
      <c r="B684" s="32" t="s">
        <v>471</v>
      </c>
      <c r="C684" s="32"/>
      <c r="D684" s="32"/>
      <c r="E684" s="33" t="s">
        <v>472</v>
      </c>
      <c r="F684" s="30">
        <f>F685+F701</f>
        <v>28792.78</v>
      </c>
      <c r="G684" s="30">
        <f t="shared" ref="G684:J684" si="1065">G685+G701</f>
        <v>0</v>
      </c>
      <c r="H684" s="30">
        <f t="shared" si="1065"/>
        <v>28792.78</v>
      </c>
      <c r="I684" s="30">
        <f t="shared" si="1065"/>
        <v>0</v>
      </c>
      <c r="J684" s="30">
        <f t="shared" si="1065"/>
        <v>0</v>
      </c>
      <c r="K684" s="30">
        <f t="shared" ref="K684:L684" si="1066">K685+K701</f>
        <v>0</v>
      </c>
      <c r="L684" s="30">
        <f t="shared" si="1066"/>
        <v>28792.78</v>
      </c>
      <c r="M684" s="30">
        <f>M685+M701</f>
        <v>11044.7</v>
      </c>
      <c r="N684" s="30">
        <f t="shared" ref="N684" si="1067">N685+N701</f>
        <v>0</v>
      </c>
      <c r="O684" s="30">
        <f t="shared" ref="O684:Q684" si="1068">O685+O701</f>
        <v>11044.7</v>
      </c>
      <c r="P684" s="30">
        <f t="shared" si="1068"/>
        <v>0</v>
      </c>
      <c r="Q684" s="30">
        <f t="shared" si="1068"/>
        <v>11044.7</v>
      </c>
      <c r="R684" s="30">
        <f>R685+R701</f>
        <v>11044.7</v>
      </c>
      <c r="S684" s="30">
        <f t="shared" ref="S684" si="1069">S685+S701</f>
        <v>0</v>
      </c>
      <c r="T684" s="30">
        <f t="shared" ref="T684:V684" si="1070">T685+T701</f>
        <v>11044.7</v>
      </c>
      <c r="U684" s="30">
        <f t="shared" si="1070"/>
        <v>0</v>
      </c>
      <c r="V684" s="30">
        <f t="shared" si="1070"/>
        <v>11044.7</v>
      </c>
      <c r="X684" s="183"/>
    </row>
    <row r="685" spans="1:24" ht="15.75" hidden="1" outlineLevel="2" x14ac:dyDescent="0.2">
      <c r="A685" s="32" t="s">
        <v>551</v>
      </c>
      <c r="B685" s="32" t="s">
        <v>471</v>
      </c>
      <c r="C685" s="32" t="s">
        <v>119</v>
      </c>
      <c r="D685" s="32"/>
      <c r="E685" s="33" t="s">
        <v>120</v>
      </c>
      <c r="F685" s="30">
        <f>F686+F697</f>
        <v>28663.279999999999</v>
      </c>
      <c r="G685" s="30">
        <f t="shared" ref="G685:J685" si="1071">G686+G697</f>
        <v>0</v>
      </c>
      <c r="H685" s="30">
        <f t="shared" si="1071"/>
        <v>28663.279999999999</v>
      </c>
      <c r="I685" s="30">
        <f t="shared" si="1071"/>
        <v>0</v>
      </c>
      <c r="J685" s="30">
        <f t="shared" si="1071"/>
        <v>0</v>
      </c>
      <c r="K685" s="30">
        <f t="shared" ref="K685:L685" si="1072">K686+K697</f>
        <v>0</v>
      </c>
      <c r="L685" s="30">
        <f t="shared" si="1072"/>
        <v>28663.279999999999</v>
      </c>
      <c r="M685" s="30">
        <f>M686+M697</f>
        <v>10915.2</v>
      </c>
      <c r="N685" s="30">
        <f t="shared" ref="N685" si="1073">N686+N697</f>
        <v>0</v>
      </c>
      <c r="O685" s="30">
        <f t="shared" ref="O685:Q685" si="1074">O686+O697</f>
        <v>10915.2</v>
      </c>
      <c r="P685" s="30">
        <f t="shared" si="1074"/>
        <v>0</v>
      </c>
      <c r="Q685" s="30">
        <f t="shared" si="1074"/>
        <v>10915.2</v>
      </c>
      <c r="R685" s="30">
        <f>R686+R697</f>
        <v>10915.2</v>
      </c>
      <c r="S685" s="30">
        <f t="shared" ref="S685" si="1075">S686+S697</f>
        <v>0</v>
      </c>
      <c r="T685" s="30">
        <f t="shared" ref="T685:V685" si="1076">T686+T697</f>
        <v>10915.2</v>
      </c>
      <c r="U685" s="30">
        <f t="shared" si="1076"/>
        <v>0</v>
      </c>
      <c r="V685" s="30">
        <f t="shared" si="1076"/>
        <v>10915.2</v>
      </c>
      <c r="X685" s="183"/>
    </row>
    <row r="686" spans="1:24" ht="31.5" hidden="1" outlineLevel="3" x14ac:dyDescent="0.2">
      <c r="A686" s="32" t="s">
        <v>551</v>
      </c>
      <c r="B686" s="32" t="s">
        <v>471</v>
      </c>
      <c r="C686" s="32" t="s">
        <v>278</v>
      </c>
      <c r="D686" s="32"/>
      <c r="E686" s="33" t="s">
        <v>279</v>
      </c>
      <c r="F686" s="30">
        <f t="shared" ref="F686:R686" si="1077">F687+F690</f>
        <v>19952.88</v>
      </c>
      <c r="G686" s="30">
        <f t="shared" ref="G686:J686" si="1078">G687+G690</f>
        <v>0</v>
      </c>
      <c r="H686" s="30">
        <f t="shared" si="1078"/>
        <v>19952.88</v>
      </c>
      <c r="I686" s="30">
        <f t="shared" si="1078"/>
        <v>0</v>
      </c>
      <c r="J686" s="30">
        <f t="shared" si="1078"/>
        <v>0</v>
      </c>
      <c r="K686" s="30">
        <f t="shared" ref="K686:L686" si="1079">K687+K690</f>
        <v>0</v>
      </c>
      <c r="L686" s="30">
        <f t="shared" si="1079"/>
        <v>19952.88</v>
      </c>
      <c r="M686" s="30">
        <f t="shared" si="1077"/>
        <v>2204.8000000000002</v>
      </c>
      <c r="N686" s="30">
        <f t="shared" si="1077"/>
        <v>0</v>
      </c>
      <c r="O686" s="30">
        <f t="shared" si="1077"/>
        <v>2204.8000000000002</v>
      </c>
      <c r="P686" s="30">
        <f t="shared" si="1077"/>
        <v>0</v>
      </c>
      <c r="Q686" s="30">
        <f t="shared" si="1077"/>
        <v>2204.8000000000002</v>
      </c>
      <c r="R686" s="30">
        <f t="shared" si="1077"/>
        <v>2204.8000000000002</v>
      </c>
      <c r="S686" s="30">
        <f t="shared" ref="S686:V686" si="1080">S687+S690</f>
        <v>0</v>
      </c>
      <c r="T686" s="30">
        <f t="shared" si="1080"/>
        <v>2204.8000000000002</v>
      </c>
      <c r="U686" s="30">
        <f t="shared" si="1080"/>
        <v>0</v>
      </c>
      <c r="V686" s="30">
        <f t="shared" si="1080"/>
        <v>2204.8000000000002</v>
      </c>
      <c r="X686" s="183"/>
    </row>
    <row r="687" spans="1:24" ht="31.5" hidden="1" outlineLevel="4" x14ac:dyDescent="0.2">
      <c r="A687" s="32" t="s">
        <v>551</v>
      </c>
      <c r="B687" s="32" t="s">
        <v>471</v>
      </c>
      <c r="C687" s="32" t="s">
        <v>280</v>
      </c>
      <c r="D687" s="32"/>
      <c r="E687" s="33" t="s">
        <v>281</v>
      </c>
      <c r="F687" s="30">
        <f t="shared" ref="F687:V688" si="1081">F688</f>
        <v>1734.8</v>
      </c>
      <c r="G687" s="30">
        <f t="shared" si="1081"/>
        <v>0</v>
      </c>
      <c r="H687" s="30">
        <f t="shared" si="1081"/>
        <v>1734.8</v>
      </c>
      <c r="I687" s="30">
        <f t="shared" si="1081"/>
        <v>0</v>
      </c>
      <c r="J687" s="30">
        <f t="shared" si="1081"/>
        <v>0</v>
      </c>
      <c r="K687" s="30">
        <f t="shared" si="1081"/>
        <v>0</v>
      </c>
      <c r="L687" s="30">
        <f t="shared" si="1081"/>
        <v>1734.8</v>
      </c>
      <c r="M687" s="30">
        <f t="shared" ref="M687:M688" si="1082">M688</f>
        <v>1734.8</v>
      </c>
      <c r="N687" s="30">
        <f t="shared" si="1081"/>
        <v>0</v>
      </c>
      <c r="O687" s="30">
        <f t="shared" si="1081"/>
        <v>1734.8</v>
      </c>
      <c r="P687" s="30">
        <f t="shared" si="1081"/>
        <v>0</v>
      </c>
      <c r="Q687" s="30">
        <f t="shared" si="1081"/>
        <v>1734.8</v>
      </c>
      <c r="R687" s="30">
        <f t="shared" ref="R687:R688" si="1083">R688</f>
        <v>1734.8</v>
      </c>
      <c r="S687" s="30">
        <f t="shared" si="1081"/>
        <v>0</v>
      </c>
      <c r="T687" s="30">
        <f t="shared" si="1081"/>
        <v>1734.8</v>
      </c>
      <c r="U687" s="30">
        <f t="shared" si="1081"/>
        <v>0</v>
      </c>
      <c r="V687" s="30">
        <f t="shared" si="1081"/>
        <v>1734.8</v>
      </c>
      <c r="X687" s="183"/>
    </row>
    <row r="688" spans="1:24" ht="15.75" hidden="1" outlineLevel="5" x14ac:dyDescent="0.2">
      <c r="A688" s="32" t="s">
        <v>551</v>
      </c>
      <c r="B688" s="32" t="s">
        <v>471</v>
      </c>
      <c r="C688" s="32" t="s">
        <v>282</v>
      </c>
      <c r="D688" s="32"/>
      <c r="E688" s="33" t="s">
        <v>283</v>
      </c>
      <c r="F688" s="30">
        <f t="shared" si="1081"/>
        <v>1734.8</v>
      </c>
      <c r="G688" s="30">
        <f t="shared" si="1081"/>
        <v>0</v>
      </c>
      <c r="H688" s="30">
        <f t="shared" si="1081"/>
        <v>1734.8</v>
      </c>
      <c r="I688" s="30">
        <f t="shared" si="1081"/>
        <v>0</v>
      </c>
      <c r="J688" s="30">
        <f t="shared" si="1081"/>
        <v>0</v>
      </c>
      <c r="K688" s="30">
        <f t="shared" si="1081"/>
        <v>0</v>
      </c>
      <c r="L688" s="30">
        <f t="shared" si="1081"/>
        <v>1734.8</v>
      </c>
      <c r="M688" s="30">
        <f t="shared" si="1082"/>
        <v>1734.8</v>
      </c>
      <c r="N688" s="30">
        <f t="shared" si="1081"/>
        <v>0</v>
      </c>
      <c r="O688" s="30">
        <f t="shared" si="1081"/>
        <v>1734.8</v>
      </c>
      <c r="P688" s="30">
        <f t="shared" si="1081"/>
        <v>0</v>
      </c>
      <c r="Q688" s="30">
        <f t="shared" si="1081"/>
        <v>1734.8</v>
      </c>
      <c r="R688" s="30">
        <f t="shared" si="1083"/>
        <v>1734.8</v>
      </c>
      <c r="S688" s="30">
        <f t="shared" si="1081"/>
        <v>0</v>
      </c>
      <c r="T688" s="30">
        <f t="shared" si="1081"/>
        <v>1734.8</v>
      </c>
      <c r="U688" s="30">
        <f t="shared" si="1081"/>
        <v>0</v>
      </c>
      <c r="V688" s="30">
        <f t="shared" si="1081"/>
        <v>1734.8</v>
      </c>
      <c r="X688" s="183"/>
    </row>
    <row r="689" spans="1:24" ht="15.75" hidden="1" outlineLevel="7" x14ac:dyDescent="0.2">
      <c r="A689" s="34" t="s">
        <v>551</v>
      </c>
      <c r="B689" s="34" t="s">
        <v>471</v>
      </c>
      <c r="C689" s="34" t="s">
        <v>282</v>
      </c>
      <c r="D689" s="34" t="s">
        <v>7</v>
      </c>
      <c r="E689" s="35" t="s">
        <v>8</v>
      </c>
      <c r="F689" s="31">
        <v>1734.8</v>
      </c>
      <c r="G689" s="31"/>
      <c r="H689" s="31">
        <f>SUM(F689:G689)</f>
        <v>1734.8</v>
      </c>
      <c r="I689" s="31"/>
      <c r="J689" s="31"/>
      <c r="K689" s="31"/>
      <c r="L689" s="31">
        <f>SUM(H689:K689)</f>
        <v>1734.8</v>
      </c>
      <c r="M689" s="31">
        <v>1734.8</v>
      </c>
      <c r="N689" s="31"/>
      <c r="O689" s="31">
        <f>SUM(M689:N689)</f>
        <v>1734.8</v>
      </c>
      <c r="P689" s="31"/>
      <c r="Q689" s="31">
        <f>SUM(O689:P689)</f>
        <v>1734.8</v>
      </c>
      <c r="R689" s="31">
        <v>1734.8</v>
      </c>
      <c r="S689" s="31"/>
      <c r="T689" s="31">
        <f>SUM(R689:S689)</f>
        <v>1734.8</v>
      </c>
      <c r="U689" s="31"/>
      <c r="V689" s="31">
        <f>SUM(T689:U689)</f>
        <v>1734.8</v>
      </c>
      <c r="X689" s="183"/>
    </row>
    <row r="690" spans="1:24" ht="17.25" hidden="1" customHeight="1" outlineLevel="4" x14ac:dyDescent="0.2">
      <c r="A690" s="32" t="s">
        <v>551</v>
      </c>
      <c r="B690" s="32" t="s">
        <v>471</v>
      </c>
      <c r="C690" s="32" t="s">
        <v>284</v>
      </c>
      <c r="D690" s="32"/>
      <c r="E690" s="33" t="s">
        <v>285</v>
      </c>
      <c r="F690" s="30">
        <f>F691+F693+F695</f>
        <v>18218.080000000002</v>
      </c>
      <c r="G690" s="30">
        <f t="shared" ref="G690:J690" si="1084">G691+G693+G695</f>
        <v>0</v>
      </c>
      <c r="H690" s="30">
        <f t="shared" si="1084"/>
        <v>18218.080000000002</v>
      </c>
      <c r="I690" s="30">
        <f t="shared" si="1084"/>
        <v>0</v>
      </c>
      <c r="J690" s="30">
        <f t="shared" si="1084"/>
        <v>0</v>
      </c>
      <c r="K690" s="30">
        <f t="shared" ref="K690:L690" si="1085">K691+K693+K695</f>
        <v>0</v>
      </c>
      <c r="L690" s="30">
        <f t="shared" si="1085"/>
        <v>18218.080000000002</v>
      </c>
      <c r="M690" s="30">
        <f t="shared" ref="M690:R690" si="1086">M691+M693+M695</f>
        <v>470</v>
      </c>
      <c r="N690" s="30">
        <f t="shared" ref="N690" si="1087">N691+N693+N695</f>
        <v>0</v>
      </c>
      <c r="O690" s="30">
        <f t="shared" ref="O690:Q690" si="1088">O691+O693+O695</f>
        <v>470</v>
      </c>
      <c r="P690" s="30">
        <f t="shared" si="1088"/>
        <v>0</v>
      </c>
      <c r="Q690" s="30">
        <f t="shared" si="1088"/>
        <v>470</v>
      </c>
      <c r="R690" s="30">
        <f t="shared" si="1086"/>
        <v>470</v>
      </c>
      <c r="S690" s="30">
        <f t="shared" ref="S690" si="1089">S691+S693+S695</f>
        <v>0</v>
      </c>
      <c r="T690" s="30">
        <f t="shared" ref="T690:V690" si="1090">T691+T693+T695</f>
        <v>470</v>
      </c>
      <c r="U690" s="30">
        <f t="shared" si="1090"/>
        <v>0</v>
      </c>
      <c r="V690" s="30">
        <f t="shared" si="1090"/>
        <v>470</v>
      </c>
      <c r="X690" s="183"/>
    </row>
    <row r="691" spans="1:24" ht="15.75" hidden="1" outlineLevel="5" x14ac:dyDescent="0.2">
      <c r="A691" s="32" t="s">
        <v>551</v>
      </c>
      <c r="B691" s="32" t="s">
        <v>471</v>
      </c>
      <c r="C691" s="32" t="s">
        <v>286</v>
      </c>
      <c r="D691" s="32"/>
      <c r="E691" s="33" t="s">
        <v>287</v>
      </c>
      <c r="F691" s="30">
        <f t="shared" ref="F691:V691" si="1091">F692</f>
        <v>470</v>
      </c>
      <c r="G691" s="30">
        <f t="shared" si="1091"/>
        <v>0</v>
      </c>
      <c r="H691" s="30">
        <f t="shared" si="1091"/>
        <v>470</v>
      </c>
      <c r="I691" s="30">
        <f t="shared" si="1091"/>
        <v>0</v>
      </c>
      <c r="J691" s="30">
        <f t="shared" si="1091"/>
        <v>0</v>
      </c>
      <c r="K691" s="30">
        <f t="shared" si="1091"/>
        <v>0</v>
      </c>
      <c r="L691" s="30">
        <f t="shared" si="1091"/>
        <v>470</v>
      </c>
      <c r="M691" s="30">
        <f t="shared" si="1091"/>
        <v>470</v>
      </c>
      <c r="N691" s="30">
        <f t="shared" si="1091"/>
        <v>0</v>
      </c>
      <c r="O691" s="30">
        <f t="shared" si="1091"/>
        <v>470</v>
      </c>
      <c r="P691" s="30">
        <f t="shared" si="1091"/>
        <v>0</v>
      </c>
      <c r="Q691" s="30">
        <f t="shared" si="1091"/>
        <v>470</v>
      </c>
      <c r="R691" s="30">
        <f t="shared" si="1091"/>
        <v>470</v>
      </c>
      <c r="S691" s="30">
        <f t="shared" si="1091"/>
        <v>0</v>
      </c>
      <c r="T691" s="30">
        <f t="shared" si="1091"/>
        <v>470</v>
      </c>
      <c r="U691" s="30">
        <f t="shared" si="1091"/>
        <v>0</v>
      </c>
      <c r="V691" s="30">
        <f t="shared" si="1091"/>
        <v>470</v>
      </c>
      <c r="X691" s="183"/>
    </row>
    <row r="692" spans="1:24" ht="15.75" hidden="1" outlineLevel="7" x14ac:dyDescent="0.2">
      <c r="A692" s="34" t="s">
        <v>551</v>
      </c>
      <c r="B692" s="34" t="s">
        <v>471</v>
      </c>
      <c r="C692" s="34" t="s">
        <v>286</v>
      </c>
      <c r="D692" s="34" t="s">
        <v>7</v>
      </c>
      <c r="E692" s="35" t="s">
        <v>8</v>
      </c>
      <c r="F692" s="31">
        <v>470</v>
      </c>
      <c r="G692" s="31"/>
      <c r="H692" s="31">
        <f>SUM(F692:G692)</f>
        <v>470</v>
      </c>
      <c r="I692" s="31"/>
      <c r="J692" s="31"/>
      <c r="K692" s="31"/>
      <c r="L692" s="31">
        <f>SUM(H692:K692)</f>
        <v>470</v>
      </c>
      <c r="M692" s="31">
        <v>470</v>
      </c>
      <c r="N692" s="31"/>
      <c r="O692" s="31">
        <f>SUM(M692:N692)</f>
        <v>470</v>
      </c>
      <c r="P692" s="31"/>
      <c r="Q692" s="31">
        <f>SUM(O692:P692)</f>
        <v>470</v>
      </c>
      <c r="R692" s="31">
        <v>470</v>
      </c>
      <c r="S692" s="31"/>
      <c r="T692" s="31">
        <f>SUM(R692:S692)</f>
        <v>470</v>
      </c>
      <c r="U692" s="31"/>
      <c r="V692" s="31">
        <f>SUM(T692:U692)</f>
        <v>470</v>
      </c>
      <c r="X692" s="183"/>
    </row>
    <row r="693" spans="1:24" ht="31.5" hidden="1" outlineLevel="5" x14ac:dyDescent="0.2">
      <c r="A693" s="32" t="s">
        <v>551</v>
      </c>
      <c r="B693" s="32" t="s">
        <v>471</v>
      </c>
      <c r="C693" s="32" t="s">
        <v>288</v>
      </c>
      <c r="D693" s="32"/>
      <c r="E693" s="33" t="s">
        <v>410</v>
      </c>
      <c r="F693" s="30">
        <f t="shared" ref="F693:V695" si="1092">F694</f>
        <v>4259.5392000000002</v>
      </c>
      <c r="G693" s="30">
        <f t="shared" si="1092"/>
        <v>0</v>
      </c>
      <c r="H693" s="30">
        <f t="shared" si="1092"/>
        <v>4259.5392000000002</v>
      </c>
      <c r="I693" s="30">
        <f t="shared" si="1092"/>
        <v>0</v>
      </c>
      <c r="J693" s="30">
        <f t="shared" si="1092"/>
        <v>0</v>
      </c>
      <c r="K693" s="30">
        <f t="shared" si="1092"/>
        <v>0</v>
      </c>
      <c r="L693" s="30">
        <f t="shared" si="1092"/>
        <v>4259.5392000000002</v>
      </c>
      <c r="M693" s="30"/>
      <c r="N693" s="30">
        <f t="shared" si="1092"/>
        <v>0</v>
      </c>
      <c r="O693" s="30">
        <f t="shared" si="1092"/>
        <v>0</v>
      </c>
      <c r="P693" s="30">
        <f t="shared" si="1092"/>
        <v>0</v>
      </c>
      <c r="Q693" s="30">
        <f t="shared" si="1092"/>
        <v>0</v>
      </c>
      <c r="R693" s="30"/>
      <c r="S693" s="30">
        <f t="shared" si="1092"/>
        <v>0</v>
      </c>
      <c r="T693" s="30">
        <f t="shared" si="1092"/>
        <v>0</v>
      </c>
      <c r="U693" s="30">
        <f t="shared" si="1092"/>
        <v>0</v>
      </c>
      <c r="V693" s="30">
        <f t="shared" si="1092"/>
        <v>0</v>
      </c>
      <c r="X693" s="183"/>
    </row>
    <row r="694" spans="1:24" ht="15.75" hidden="1" outlineLevel="7" x14ac:dyDescent="0.2">
      <c r="A694" s="34" t="s">
        <v>551</v>
      </c>
      <c r="B694" s="34" t="s">
        <v>471</v>
      </c>
      <c r="C694" s="34" t="s">
        <v>288</v>
      </c>
      <c r="D694" s="34" t="s">
        <v>7</v>
      </c>
      <c r="E694" s="35" t="s">
        <v>8</v>
      </c>
      <c r="F694" s="31">
        <v>4259.5392000000002</v>
      </c>
      <c r="G694" s="31"/>
      <c r="H694" s="31">
        <f>SUM(F694:G694)</f>
        <v>4259.5392000000002</v>
      </c>
      <c r="I694" s="31"/>
      <c r="J694" s="31"/>
      <c r="K694" s="31"/>
      <c r="L694" s="31">
        <f>SUM(H694:K694)</f>
        <v>4259.5392000000002</v>
      </c>
      <c r="M694" s="31"/>
      <c r="N694" s="31"/>
      <c r="O694" s="31">
        <f>SUM(M694:N694)</f>
        <v>0</v>
      </c>
      <c r="P694" s="31"/>
      <c r="Q694" s="31">
        <f>SUM(O694:P694)</f>
        <v>0</v>
      </c>
      <c r="R694" s="31"/>
      <c r="S694" s="31"/>
      <c r="T694" s="31">
        <f>SUM(R694:S694)</f>
        <v>0</v>
      </c>
      <c r="U694" s="31"/>
      <c r="V694" s="31">
        <f>SUM(T694:U694)</f>
        <v>0</v>
      </c>
      <c r="X694" s="183"/>
    </row>
    <row r="695" spans="1:24" ht="31.5" hidden="1" outlineLevel="5" x14ac:dyDescent="0.2">
      <c r="A695" s="32" t="s">
        <v>551</v>
      </c>
      <c r="B695" s="32" t="s">
        <v>471</v>
      </c>
      <c r="C695" s="32" t="s">
        <v>288</v>
      </c>
      <c r="D695" s="32"/>
      <c r="E695" s="33" t="s">
        <v>661</v>
      </c>
      <c r="F695" s="30">
        <f t="shared" si="1092"/>
        <v>13488.540800000001</v>
      </c>
      <c r="G695" s="30">
        <f t="shared" si="1092"/>
        <v>0</v>
      </c>
      <c r="H695" s="30">
        <f t="shared" si="1092"/>
        <v>13488.540800000001</v>
      </c>
      <c r="I695" s="30">
        <f t="shared" si="1092"/>
        <v>0</v>
      </c>
      <c r="J695" s="30">
        <f t="shared" si="1092"/>
        <v>0</v>
      </c>
      <c r="K695" s="30">
        <f t="shared" si="1092"/>
        <v>0</v>
      </c>
      <c r="L695" s="30">
        <f t="shared" si="1092"/>
        <v>13488.540800000001</v>
      </c>
      <c r="M695" s="30"/>
      <c r="N695" s="30">
        <f t="shared" si="1092"/>
        <v>0</v>
      </c>
      <c r="O695" s="30">
        <f t="shared" si="1092"/>
        <v>0</v>
      </c>
      <c r="P695" s="30">
        <f t="shared" si="1092"/>
        <v>0</v>
      </c>
      <c r="Q695" s="30">
        <f t="shared" si="1092"/>
        <v>0</v>
      </c>
      <c r="R695" s="30"/>
      <c r="S695" s="30">
        <f t="shared" si="1092"/>
        <v>0</v>
      </c>
      <c r="T695" s="30">
        <f t="shared" si="1092"/>
        <v>0</v>
      </c>
      <c r="U695" s="30">
        <f t="shared" si="1092"/>
        <v>0</v>
      </c>
      <c r="V695" s="30">
        <f t="shared" si="1092"/>
        <v>0</v>
      </c>
      <c r="X695" s="183"/>
    </row>
    <row r="696" spans="1:24" ht="15.75" hidden="1" outlineLevel="7" x14ac:dyDescent="0.2">
      <c r="A696" s="34" t="s">
        <v>551</v>
      </c>
      <c r="B696" s="34" t="s">
        <v>471</v>
      </c>
      <c r="C696" s="34" t="s">
        <v>288</v>
      </c>
      <c r="D696" s="34" t="s">
        <v>7</v>
      </c>
      <c r="E696" s="35" t="s">
        <v>8</v>
      </c>
      <c r="F696" s="31">
        <v>13488.540800000001</v>
      </c>
      <c r="G696" s="31"/>
      <c r="H696" s="31">
        <f>SUM(F696:G696)</f>
        <v>13488.540800000001</v>
      </c>
      <c r="I696" s="31"/>
      <c r="J696" s="31"/>
      <c r="K696" s="31"/>
      <c r="L696" s="31">
        <f>SUM(H696:K696)</f>
        <v>13488.540800000001</v>
      </c>
      <c r="M696" s="31"/>
      <c r="N696" s="31"/>
      <c r="O696" s="31">
        <f>SUM(M696:N696)</f>
        <v>0</v>
      </c>
      <c r="P696" s="31"/>
      <c r="Q696" s="31">
        <f>SUM(O696:P696)</f>
        <v>0</v>
      </c>
      <c r="R696" s="31"/>
      <c r="S696" s="31"/>
      <c r="T696" s="31">
        <f>SUM(R696:S696)</f>
        <v>0</v>
      </c>
      <c r="U696" s="31"/>
      <c r="V696" s="31">
        <f>SUM(T696:U696)</f>
        <v>0</v>
      </c>
      <c r="X696" s="183"/>
    </row>
    <row r="697" spans="1:24" ht="31.5" hidden="1" outlineLevel="3" x14ac:dyDescent="0.2">
      <c r="A697" s="32" t="s">
        <v>551</v>
      </c>
      <c r="B697" s="32" t="s">
        <v>471</v>
      </c>
      <c r="C697" s="32" t="s">
        <v>274</v>
      </c>
      <c r="D697" s="32"/>
      <c r="E697" s="33" t="s">
        <v>275</v>
      </c>
      <c r="F697" s="30">
        <f t="shared" ref="F697:V699" si="1093">F698</f>
        <v>8710.4</v>
      </c>
      <c r="G697" s="30">
        <f t="shared" si="1093"/>
        <v>0</v>
      </c>
      <c r="H697" s="30">
        <f t="shared" si="1093"/>
        <v>8710.4</v>
      </c>
      <c r="I697" s="30">
        <f t="shared" si="1093"/>
        <v>0</v>
      </c>
      <c r="J697" s="30">
        <f t="shared" si="1093"/>
        <v>0</v>
      </c>
      <c r="K697" s="30">
        <f t="shared" si="1093"/>
        <v>0</v>
      </c>
      <c r="L697" s="30">
        <f t="shared" si="1093"/>
        <v>8710.4</v>
      </c>
      <c r="M697" s="30">
        <f t="shared" ref="M697:M699" si="1094">M698</f>
        <v>8710.4</v>
      </c>
      <c r="N697" s="30">
        <f t="shared" si="1093"/>
        <v>0</v>
      </c>
      <c r="O697" s="30">
        <f t="shared" si="1093"/>
        <v>8710.4</v>
      </c>
      <c r="P697" s="30">
        <f t="shared" si="1093"/>
        <v>0</v>
      </c>
      <c r="Q697" s="30">
        <f t="shared" si="1093"/>
        <v>8710.4</v>
      </c>
      <c r="R697" s="30">
        <f t="shared" ref="R697:R699" si="1095">R698</f>
        <v>8710.4</v>
      </c>
      <c r="S697" s="30">
        <f t="shared" si="1093"/>
        <v>0</v>
      </c>
      <c r="T697" s="30">
        <f t="shared" si="1093"/>
        <v>8710.4</v>
      </c>
      <c r="U697" s="30">
        <f t="shared" si="1093"/>
        <v>0</v>
      </c>
      <c r="V697" s="30">
        <f t="shared" si="1093"/>
        <v>8710.4</v>
      </c>
      <c r="X697" s="183"/>
    </row>
    <row r="698" spans="1:24" ht="31.5" hidden="1" outlineLevel="4" x14ac:dyDescent="0.2">
      <c r="A698" s="32" t="s">
        <v>551</v>
      </c>
      <c r="B698" s="32" t="s">
        <v>471</v>
      </c>
      <c r="C698" s="32" t="s">
        <v>276</v>
      </c>
      <c r="D698" s="32"/>
      <c r="E698" s="33" t="s">
        <v>35</v>
      </c>
      <c r="F698" s="30">
        <f t="shared" si="1093"/>
        <v>8710.4</v>
      </c>
      <c r="G698" s="30">
        <f t="shared" si="1093"/>
        <v>0</v>
      </c>
      <c r="H698" s="30">
        <f t="shared" si="1093"/>
        <v>8710.4</v>
      </c>
      <c r="I698" s="30">
        <f t="shared" si="1093"/>
        <v>0</v>
      </c>
      <c r="J698" s="30">
        <f t="shared" si="1093"/>
        <v>0</v>
      </c>
      <c r="K698" s="30">
        <f t="shared" si="1093"/>
        <v>0</v>
      </c>
      <c r="L698" s="30">
        <f t="shared" si="1093"/>
        <v>8710.4</v>
      </c>
      <c r="M698" s="30">
        <f t="shared" si="1094"/>
        <v>8710.4</v>
      </c>
      <c r="N698" s="30">
        <f t="shared" si="1093"/>
        <v>0</v>
      </c>
      <c r="O698" s="30">
        <f t="shared" si="1093"/>
        <v>8710.4</v>
      </c>
      <c r="P698" s="30">
        <f t="shared" si="1093"/>
        <v>0</v>
      </c>
      <c r="Q698" s="30">
        <f t="shared" si="1093"/>
        <v>8710.4</v>
      </c>
      <c r="R698" s="30">
        <f t="shared" si="1095"/>
        <v>8710.4</v>
      </c>
      <c r="S698" s="30">
        <f t="shared" si="1093"/>
        <v>0</v>
      </c>
      <c r="T698" s="30">
        <f t="shared" si="1093"/>
        <v>8710.4</v>
      </c>
      <c r="U698" s="30">
        <f t="shared" si="1093"/>
        <v>0</v>
      </c>
      <c r="V698" s="30">
        <f t="shared" si="1093"/>
        <v>8710.4</v>
      </c>
      <c r="X698" s="183"/>
    </row>
    <row r="699" spans="1:24" ht="15.75" hidden="1" outlineLevel="5" x14ac:dyDescent="0.2">
      <c r="A699" s="32" t="s">
        <v>551</v>
      </c>
      <c r="B699" s="32" t="s">
        <v>471</v>
      </c>
      <c r="C699" s="32" t="s">
        <v>289</v>
      </c>
      <c r="D699" s="32"/>
      <c r="E699" s="33" t="s">
        <v>290</v>
      </c>
      <c r="F699" s="30">
        <f t="shared" si="1093"/>
        <v>8710.4</v>
      </c>
      <c r="G699" s="30">
        <f t="shared" si="1093"/>
        <v>0</v>
      </c>
      <c r="H699" s="30">
        <f t="shared" si="1093"/>
        <v>8710.4</v>
      </c>
      <c r="I699" s="30">
        <f t="shared" si="1093"/>
        <v>0</v>
      </c>
      <c r="J699" s="30">
        <f t="shared" si="1093"/>
        <v>0</v>
      </c>
      <c r="K699" s="30">
        <f t="shared" si="1093"/>
        <v>0</v>
      </c>
      <c r="L699" s="30">
        <f t="shared" si="1093"/>
        <v>8710.4</v>
      </c>
      <c r="M699" s="30">
        <f t="shared" si="1094"/>
        <v>8710.4</v>
      </c>
      <c r="N699" s="30">
        <f t="shared" si="1093"/>
        <v>0</v>
      </c>
      <c r="O699" s="30">
        <f t="shared" si="1093"/>
        <v>8710.4</v>
      </c>
      <c r="P699" s="30">
        <f t="shared" si="1093"/>
        <v>0</v>
      </c>
      <c r="Q699" s="30">
        <f t="shared" si="1093"/>
        <v>8710.4</v>
      </c>
      <c r="R699" s="30">
        <f t="shared" si="1095"/>
        <v>8710.4</v>
      </c>
      <c r="S699" s="30">
        <f t="shared" si="1093"/>
        <v>0</v>
      </c>
      <c r="T699" s="30">
        <f t="shared" si="1093"/>
        <v>8710.4</v>
      </c>
      <c r="U699" s="30">
        <f t="shared" si="1093"/>
        <v>0</v>
      </c>
      <c r="V699" s="30">
        <f t="shared" si="1093"/>
        <v>8710.4</v>
      </c>
      <c r="X699" s="183"/>
    </row>
    <row r="700" spans="1:24" ht="15.75" hidden="1" outlineLevel="7" x14ac:dyDescent="0.2">
      <c r="A700" s="34" t="s">
        <v>551</v>
      </c>
      <c r="B700" s="34" t="s">
        <v>471</v>
      </c>
      <c r="C700" s="34" t="s">
        <v>289</v>
      </c>
      <c r="D700" s="34" t="s">
        <v>7</v>
      </c>
      <c r="E700" s="35" t="s">
        <v>8</v>
      </c>
      <c r="F700" s="31">
        <v>8710.4</v>
      </c>
      <c r="G700" s="31"/>
      <c r="H700" s="31">
        <f>SUM(F700:G700)</f>
        <v>8710.4</v>
      </c>
      <c r="I700" s="31"/>
      <c r="J700" s="31"/>
      <c r="K700" s="31"/>
      <c r="L700" s="31">
        <f>SUM(H700:K700)</f>
        <v>8710.4</v>
      </c>
      <c r="M700" s="31">
        <v>8710.4</v>
      </c>
      <c r="N700" s="31"/>
      <c r="O700" s="31">
        <f>SUM(M700:N700)</f>
        <v>8710.4</v>
      </c>
      <c r="P700" s="31"/>
      <c r="Q700" s="31">
        <f>SUM(O700:P700)</f>
        <v>8710.4</v>
      </c>
      <c r="R700" s="31">
        <v>8710.4</v>
      </c>
      <c r="S700" s="31"/>
      <c r="T700" s="31">
        <f>SUM(R700:S700)</f>
        <v>8710.4</v>
      </c>
      <c r="U700" s="31"/>
      <c r="V700" s="31">
        <f>SUM(T700:U700)</f>
        <v>8710.4</v>
      </c>
      <c r="X700" s="183"/>
    </row>
    <row r="701" spans="1:24" ht="31.5" hidden="1" outlineLevel="7" x14ac:dyDescent="0.2">
      <c r="A701" s="32" t="s">
        <v>551</v>
      </c>
      <c r="B701" s="32" t="s">
        <v>471</v>
      </c>
      <c r="C701" s="32" t="s">
        <v>30</v>
      </c>
      <c r="D701" s="32"/>
      <c r="E701" s="33" t="s">
        <v>31</v>
      </c>
      <c r="F701" s="30">
        <f t="shared" ref="F701:V703" si="1096">F702</f>
        <v>129.5</v>
      </c>
      <c r="G701" s="30">
        <f t="shared" si="1096"/>
        <v>0</v>
      </c>
      <c r="H701" s="30">
        <f t="shared" si="1096"/>
        <v>129.5</v>
      </c>
      <c r="I701" s="30">
        <f t="shared" si="1096"/>
        <v>0</v>
      </c>
      <c r="J701" s="30">
        <f t="shared" si="1096"/>
        <v>0</v>
      </c>
      <c r="K701" s="30">
        <f t="shared" si="1096"/>
        <v>0</v>
      </c>
      <c r="L701" s="30">
        <f t="shared" si="1096"/>
        <v>129.5</v>
      </c>
      <c r="M701" s="30">
        <f t="shared" ref="M701:M703" si="1097">M702</f>
        <v>129.5</v>
      </c>
      <c r="N701" s="30">
        <f t="shared" si="1096"/>
        <v>0</v>
      </c>
      <c r="O701" s="30">
        <f t="shared" si="1096"/>
        <v>129.5</v>
      </c>
      <c r="P701" s="30">
        <f t="shared" si="1096"/>
        <v>0</v>
      </c>
      <c r="Q701" s="30">
        <f t="shared" si="1096"/>
        <v>129.5</v>
      </c>
      <c r="R701" s="30">
        <f t="shared" ref="R701:R703" si="1098">R702</f>
        <v>129.5</v>
      </c>
      <c r="S701" s="30">
        <f t="shared" si="1096"/>
        <v>0</v>
      </c>
      <c r="T701" s="30">
        <f t="shared" si="1096"/>
        <v>129.5</v>
      </c>
      <c r="U701" s="30">
        <f t="shared" si="1096"/>
        <v>0</v>
      </c>
      <c r="V701" s="30">
        <f t="shared" si="1096"/>
        <v>129.5</v>
      </c>
      <c r="X701" s="183"/>
    </row>
    <row r="702" spans="1:24" ht="15.75" hidden="1" outlineLevel="7" x14ac:dyDescent="0.2">
      <c r="A702" s="32" t="s">
        <v>551</v>
      </c>
      <c r="B702" s="32" t="s">
        <v>471</v>
      </c>
      <c r="C702" s="32" t="s">
        <v>71</v>
      </c>
      <c r="D702" s="32"/>
      <c r="E702" s="33" t="s">
        <v>72</v>
      </c>
      <c r="F702" s="30">
        <f t="shared" si="1096"/>
        <v>129.5</v>
      </c>
      <c r="G702" s="30">
        <f t="shared" si="1096"/>
        <v>0</v>
      </c>
      <c r="H702" s="30">
        <f t="shared" si="1096"/>
        <v>129.5</v>
      </c>
      <c r="I702" s="30">
        <f t="shared" si="1096"/>
        <v>0</v>
      </c>
      <c r="J702" s="30">
        <f t="shared" si="1096"/>
        <v>0</v>
      </c>
      <c r="K702" s="30">
        <f t="shared" si="1096"/>
        <v>0</v>
      </c>
      <c r="L702" s="30">
        <f t="shared" si="1096"/>
        <v>129.5</v>
      </c>
      <c r="M702" s="30">
        <f t="shared" si="1097"/>
        <v>129.5</v>
      </c>
      <c r="N702" s="30">
        <f t="shared" si="1096"/>
        <v>0</v>
      </c>
      <c r="O702" s="30">
        <f t="shared" si="1096"/>
        <v>129.5</v>
      </c>
      <c r="P702" s="30">
        <f t="shared" si="1096"/>
        <v>0</v>
      </c>
      <c r="Q702" s="30">
        <f t="shared" si="1096"/>
        <v>129.5</v>
      </c>
      <c r="R702" s="30">
        <f t="shared" si="1098"/>
        <v>129.5</v>
      </c>
      <c r="S702" s="30">
        <f t="shared" si="1096"/>
        <v>0</v>
      </c>
      <c r="T702" s="30">
        <f t="shared" si="1096"/>
        <v>129.5</v>
      </c>
      <c r="U702" s="30">
        <f t="shared" si="1096"/>
        <v>0</v>
      </c>
      <c r="V702" s="30">
        <f t="shared" si="1096"/>
        <v>129.5</v>
      </c>
      <c r="X702" s="183"/>
    </row>
    <row r="703" spans="1:24" ht="30" hidden="1" customHeight="1" outlineLevel="7" x14ac:dyDescent="0.2">
      <c r="A703" s="32" t="s">
        <v>551</v>
      </c>
      <c r="B703" s="32" t="s">
        <v>471</v>
      </c>
      <c r="C703" s="32" t="s">
        <v>73</v>
      </c>
      <c r="D703" s="32"/>
      <c r="E703" s="33" t="s">
        <v>74</v>
      </c>
      <c r="F703" s="30">
        <f t="shared" si="1096"/>
        <v>129.5</v>
      </c>
      <c r="G703" s="30">
        <f t="shared" si="1096"/>
        <v>0</v>
      </c>
      <c r="H703" s="30">
        <f t="shared" si="1096"/>
        <v>129.5</v>
      </c>
      <c r="I703" s="30">
        <f t="shared" si="1096"/>
        <v>0</v>
      </c>
      <c r="J703" s="30">
        <f t="shared" si="1096"/>
        <v>0</v>
      </c>
      <c r="K703" s="30">
        <f t="shared" si="1096"/>
        <v>0</v>
      </c>
      <c r="L703" s="30">
        <f t="shared" si="1096"/>
        <v>129.5</v>
      </c>
      <c r="M703" s="30">
        <f t="shared" si="1097"/>
        <v>129.5</v>
      </c>
      <c r="N703" s="30">
        <f t="shared" si="1096"/>
        <v>0</v>
      </c>
      <c r="O703" s="30">
        <f t="shared" si="1096"/>
        <v>129.5</v>
      </c>
      <c r="P703" s="30">
        <f t="shared" si="1096"/>
        <v>0</v>
      </c>
      <c r="Q703" s="30">
        <f t="shared" si="1096"/>
        <v>129.5</v>
      </c>
      <c r="R703" s="30">
        <f t="shared" si="1098"/>
        <v>129.5</v>
      </c>
      <c r="S703" s="30">
        <f t="shared" si="1096"/>
        <v>0</v>
      </c>
      <c r="T703" s="30">
        <f t="shared" si="1096"/>
        <v>129.5</v>
      </c>
      <c r="U703" s="30">
        <f t="shared" si="1096"/>
        <v>0</v>
      </c>
      <c r="V703" s="30">
        <f t="shared" si="1096"/>
        <v>129.5</v>
      </c>
      <c r="X703" s="183"/>
    </row>
    <row r="704" spans="1:24" ht="15.75" hidden="1" outlineLevel="7" x14ac:dyDescent="0.2">
      <c r="A704" s="32" t="s">
        <v>551</v>
      </c>
      <c r="B704" s="32" t="s">
        <v>471</v>
      </c>
      <c r="C704" s="32" t="s">
        <v>75</v>
      </c>
      <c r="D704" s="32"/>
      <c r="E704" s="33" t="s">
        <v>76</v>
      </c>
      <c r="F704" s="30">
        <f>F706+F705</f>
        <v>129.5</v>
      </c>
      <c r="G704" s="30">
        <f t="shared" ref="G704:J704" si="1099">G706+G705</f>
        <v>0</v>
      </c>
      <c r="H704" s="30">
        <f t="shared" si="1099"/>
        <v>129.5</v>
      </c>
      <c r="I704" s="30">
        <f t="shared" si="1099"/>
        <v>0</v>
      </c>
      <c r="J704" s="30">
        <f t="shared" si="1099"/>
        <v>0</v>
      </c>
      <c r="K704" s="30">
        <f t="shared" ref="K704:L704" si="1100">K706+K705</f>
        <v>0</v>
      </c>
      <c r="L704" s="30">
        <f t="shared" si="1100"/>
        <v>129.5</v>
      </c>
      <c r="M704" s="30">
        <f t="shared" ref="M704:R704" si="1101">M706+M705</f>
        <v>129.5</v>
      </c>
      <c r="N704" s="30">
        <f t="shared" ref="N704" si="1102">N706+N705</f>
        <v>0</v>
      </c>
      <c r="O704" s="30">
        <f t="shared" ref="O704:Q704" si="1103">O706+O705</f>
        <v>129.5</v>
      </c>
      <c r="P704" s="30">
        <f t="shared" si="1103"/>
        <v>0</v>
      </c>
      <c r="Q704" s="30">
        <f t="shared" si="1103"/>
        <v>129.5</v>
      </c>
      <c r="R704" s="30">
        <f t="shared" si="1101"/>
        <v>129.5</v>
      </c>
      <c r="S704" s="30">
        <f t="shared" ref="S704" si="1104">S706+S705</f>
        <v>0</v>
      </c>
      <c r="T704" s="30">
        <f t="shared" ref="T704:V704" si="1105">T706+T705</f>
        <v>129.5</v>
      </c>
      <c r="U704" s="30">
        <f t="shared" si="1105"/>
        <v>0</v>
      </c>
      <c r="V704" s="30">
        <f t="shared" si="1105"/>
        <v>129.5</v>
      </c>
      <c r="X704" s="183"/>
    </row>
    <row r="705" spans="1:24" ht="47.25" hidden="1" outlineLevel="7" x14ac:dyDescent="0.2">
      <c r="A705" s="34" t="s">
        <v>551</v>
      </c>
      <c r="B705" s="34" t="s">
        <v>471</v>
      </c>
      <c r="C705" s="34" t="s">
        <v>75</v>
      </c>
      <c r="D705" s="34" t="s">
        <v>4</v>
      </c>
      <c r="E705" s="35" t="s">
        <v>5</v>
      </c>
      <c r="F705" s="31">
        <v>11.3</v>
      </c>
      <c r="G705" s="31"/>
      <c r="H705" s="31">
        <f>SUM(F705:G705)</f>
        <v>11.3</v>
      </c>
      <c r="I705" s="31"/>
      <c r="J705" s="31"/>
      <c r="K705" s="31"/>
      <c r="L705" s="31">
        <f>SUM(H705:K705)</f>
        <v>11.3</v>
      </c>
      <c r="M705" s="31">
        <v>11.3</v>
      </c>
      <c r="N705" s="31"/>
      <c r="O705" s="31">
        <f>SUM(M705:N705)</f>
        <v>11.3</v>
      </c>
      <c r="P705" s="31"/>
      <c r="Q705" s="31">
        <f>SUM(O705:P705)</f>
        <v>11.3</v>
      </c>
      <c r="R705" s="31">
        <v>11.3</v>
      </c>
      <c r="S705" s="31"/>
      <c r="T705" s="31">
        <f>SUM(R705:S705)</f>
        <v>11.3</v>
      </c>
      <c r="U705" s="31"/>
      <c r="V705" s="31">
        <f>SUM(T705:U705)</f>
        <v>11.3</v>
      </c>
      <c r="X705" s="183"/>
    </row>
    <row r="706" spans="1:24" ht="15.75" hidden="1" outlineLevel="7" x14ac:dyDescent="0.2">
      <c r="A706" s="34" t="s">
        <v>551</v>
      </c>
      <c r="B706" s="34" t="s">
        <v>471</v>
      </c>
      <c r="C706" s="34" t="s">
        <v>75</v>
      </c>
      <c r="D706" s="34" t="s">
        <v>7</v>
      </c>
      <c r="E706" s="35" t="s">
        <v>8</v>
      </c>
      <c r="F706" s="31">
        <v>118.2</v>
      </c>
      <c r="G706" s="31"/>
      <c r="H706" s="31">
        <f>SUM(F706:G706)</f>
        <v>118.2</v>
      </c>
      <c r="I706" s="31"/>
      <c r="J706" s="31"/>
      <c r="K706" s="31"/>
      <c r="L706" s="31">
        <f>SUM(H706:K706)</f>
        <v>118.2</v>
      </c>
      <c r="M706" s="31">
        <v>118.2</v>
      </c>
      <c r="N706" s="31"/>
      <c r="O706" s="31">
        <f>SUM(M706:N706)</f>
        <v>118.2</v>
      </c>
      <c r="P706" s="31"/>
      <c r="Q706" s="31">
        <f>SUM(O706:P706)</f>
        <v>118.2</v>
      </c>
      <c r="R706" s="31">
        <v>118.2</v>
      </c>
      <c r="S706" s="31"/>
      <c r="T706" s="31">
        <f>SUM(R706:S706)</f>
        <v>118.2</v>
      </c>
      <c r="U706" s="31"/>
      <c r="V706" s="31">
        <f>SUM(T706:U706)</f>
        <v>118.2</v>
      </c>
      <c r="X706" s="183"/>
    </row>
    <row r="707" spans="1:24" ht="15.75" hidden="1" outlineLevel="7" x14ac:dyDescent="0.2">
      <c r="A707" s="32" t="s">
        <v>551</v>
      </c>
      <c r="B707" s="32" t="s">
        <v>473</v>
      </c>
      <c r="C707" s="34"/>
      <c r="D707" s="34"/>
      <c r="E707" s="69" t="s">
        <v>474</v>
      </c>
      <c r="F707" s="30">
        <f t="shared" ref="F707:V712" si="1106">F708</f>
        <v>10.199999999999999</v>
      </c>
      <c r="G707" s="30">
        <f t="shared" si="1106"/>
        <v>0</v>
      </c>
      <c r="H707" s="30">
        <f t="shared" si="1106"/>
        <v>10.199999999999999</v>
      </c>
      <c r="I707" s="30">
        <f t="shared" si="1106"/>
        <v>0</v>
      </c>
      <c r="J707" s="30">
        <f t="shared" si="1106"/>
        <v>0</v>
      </c>
      <c r="K707" s="30">
        <f t="shared" si="1106"/>
        <v>0</v>
      </c>
      <c r="L707" s="30">
        <f t="shared" si="1106"/>
        <v>10.199999999999999</v>
      </c>
      <c r="M707" s="30">
        <f t="shared" si="1106"/>
        <v>10.199999999999999</v>
      </c>
      <c r="N707" s="30">
        <f t="shared" si="1106"/>
        <v>0</v>
      </c>
      <c r="O707" s="30">
        <f t="shared" si="1106"/>
        <v>10.199999999999999</v>
      </c>
      <c r="P707" s="30">
        <f t="shared" si="1106"/>
        <v>0</v>
      </c>
      <c r="Q707" s="30">
        <f t="shared" si="1106"/>
        <v>10.199999999999999</v>
      </c>
      <c r="R707" s="30">
        <f t="shared" ref="R707:R712" si="1107">R708</f>
        <v>10.199999999999999</v>
      </c>
      <c r="S707" s="30">
        <f t="shared" si="1106"/>
        <v>0</v>
      </c>
      <c r="T707" s="30">
        <f t="shared" si="1106"/>
        <v>10.199999999999999</v>
      </c>
      <c r="U707" s="30">
        <f t="shared" si="1106"/>
        <v>0</v>
      </c>
      <c r="V707" s="30">
        <f t="shared" si="1106"/>
        <v>10.199999999999999</v>
      </c>
      <c r="X707" s="183"/>
    </row>
    <row r="708" spans="1:24" ht="15.75" hidden="1" outlineLevel="7" x14ac:dyDescent="0.2">
      <c r="A708" s="32" t="s">
        <v>551</v>
      </c>
      <c r="B708" s="32" t="s">
        <v>475</v>
      </c>
      <c r="C708" s="32"/>
      <c r="D708" s="32"/>
      <c r="E708" s="33" t="s">
        <v>476</v>
      </c>
      <c r="F708" s="30">
        <f t="shared" si="1106"/>
        <v>10.199999999999999</v>
      </c>
      <c r="G708" s="30">
        <f t="shared" si="1106"/>
        <v>0</v>
      </c>
      <c r="H708" s="30">
        <f t="shared" si="1106"/>
        <v>10.199999999999999</v>
      </c>
      <c r="I708" s="30">
        <f t="shared" si="1106"/>
        <v>0</v>
      </c>
      <c r="J708" s="30">
        <f t="shared" si="1106"/>
        <v>0</v>
      </c>
      <c r="K708" s="30">
        <f t="shared" si="1106"/>
        <v>0</v>
      </c>
      <c r="L708" s="30">
        <f t="shared" si="1106"/>
        <v>10.199999999999999</v>
      </c>
      <c r="M708" s="30">
        <f t="shared" si="1106"/>
        <v>10.199999999999999</v>
      </c>
      <c r="N708" s="30">
        <f t="shared" si="1106"/>
        <v>0</v>
      </c>
      <c r="O708" s="30">
        <f t="shared" si="1106"/>
        <v>10.199999999999999</v>
      </c>
      <c r="P708" s="30">
        <f t="shared" si="1106"/>
        <v>0</v>
      </c>
      <c r="Q708" s="30">
        <f t="shared" si="1106"/>
        <v>10.199999999999999</v>
      </c>
      <c r="R708" s="30">
        <f t="shared" si="1107"/>
        <v>10.199999999999999</v>
      </c>
      <c r="S708" s="30">
        <f t="shared" si="1106"/>
        <v>0</v>
      </c>
      <c r="T708" s="30">
        <f t="shared" si="1106"/>
        <v>10.199999999999999</v>
      </c>
      <c r="U708" s="30">
        <f t="shared" si="1106"/>
        <v>0</v>
      </c>
      <c r="V708" s="30">
        <f t="shared" si="1106"/>
        <v>10.199999999999999</v>
      </c>
      <c r="X708" s="183"/>
    </row>
    <row r="709" spans="1:24" ht="31.5" hidden="1" outlineLevel="7" x14ac:dyDescent="0.2">
      <c r="A709" s="32" t="s">
        <v>551</v>
      </c>
      <c r="B709" s="32" t="s">
        <v>475</v>
      </c>
      <c r="C709" s="32" t="s">
        <v>30</v>
      </c>
      <c r="D709" s="32"/>
      <c r="E709" s="33" t="s">
        <v>31</v>
      </c>
      <c r="F709" s="30">
        <f t="shared" si="1106"/>
        <v>10.199999999999999</v>
      </c>
      <c r="G709" s="30">
        <f t="shared" si="1106"/>
        <v>0</v>
      </c>
      <c r="H709" s="30">
        <f t="shared" si="1106"/>
        <v>10.199999999999999</v>
      </c>
      <c r="I709" s="30">
        <f t="shared" si="1106"/>
        <v>0</v>
      </c>
      <c r="J709" s="30">
        <f t="shared" si="1106"/>
        <v>0</v>
      </c>
      <c r="K709" s="30">
        <f t="shared" si="1106"/>
        <v>0</v>
      </c>
      <c r="L709" s="30">
        <f t="shared" si="1106"/>
        <v>10.199999999999999</v>
      </c>
      <c r="M709" s="30">
        <f t="shared" si="1106"/>
        <v>10.199999999999999</v>
      </c>
      <c r="N709" s="30">
        <f t="shared" si="1106"/>
        <v>0</v>
      </c>
      <c r="O709" s="30">
        <f t="shared" si="1106"/>
        <v>10.199999999999999</v>
      </c>
      <c r="P709" s="30">
        <f t="shared" si="1106"/>
        <v>0</v>
      </c>
      <c r="Q709" s="30">
        <f t="shared" si="1106"/>
        <v>10.199999999999999</v>
      </c>
      <c r="R709" s="30">
        <f t="shared" si="1107"/>
        <v>10.199999999999999</v>
      </c>
      <c r="S709" s="30">
        <f t="shared" si="1106"/>
        <v>0</v>
      </c>
      <c r="T709" s="30">
        <f t="shared" si="1106"/>
        <v>10.199999999999999</v>
      </c>
      <c r="U709" s="30">
        <f t="shared" si="1106"/>
        <v>0</v>
      </c>
      <c r="V709" s="30">
        <f t="shared" si="1106"/>
        <v>10.199999999999999</v>
      </c>
      <c r="X709" s="183"/>
    </row>
    <row r="710" spans="1:24" ht="15.75" hidden="1" outlineLevel="7" x14ac:dyDescent="0.2">
      <c r="A710" s="32" t="s">
        <v>551</v>
      </c>
      <c r="B710" s="32" t="s">
        <v>475</v>
      </c>
      <c r="C710" s="32" t="s">
        <v>71</v>
      </c>
      <c r="D710" s="32"/>
      <c r="E710" s="33" t="s">
        <v>72</v>
      </c>
      <c r="F710" s="30">
        <f t="shared" si="1106"/>
        <v>10.199999999999999</v>
      </c>
      <c r="G710" s="30">
        <f t="shared" si="1106"/>
        <v>0</v>
      </c>
      <c r="H710" s="30">
        <f t="shared" si="1106"/>
        <v>10.199999999999999</v>
      </c>
      <c r="I710" s="30">
        <f t="shared" si="1106"/>
        <v>0</v>
      </c>
      <c r="J710" s="30">
        <f t="shared" si="1106"/>
        <v>0</v>
      </c>
      <c r="K710" s="30">
        <f t="shared" si="1106"/>
        <v>0</v>
      </c>
      <c r="L710" s="30">
        <f t="shared" si="1106"/>
        <v>10.199999999999999</v>
      </c>
      <c r="M710" s="30">
        <f t="shared" si="1106"/>
        <v>10.199999999999999</v>
      </c>
      <c r="N710" s="30">
        <f t="shared" si="1106"/>
        <v>0</v>
      </c>
      <c r="O710" s="30">
        <f t="shared" si="1106"/>
        <v>10.199999999999999</v>
      </c>
      <c r="P710" s="30">
        <f t="shared" si="1106"/>
        <v>0</v>
      </c>
      <c r="Q710" s="30">
        <f t="shared" si="1106"/>
        <v>10.199999999999999</v>
      </c>
      <c r="R710" s="30">
        <f t="shared" si="1107"/>
        <v>10.199999999999999</v>
      </c>
      <c r="S710" s="30">
        <f t="shared" si="1106"/>
        <v>0</v>
      </c>
      <c r="T710" s="30">
        <f t="shared" si="1106"/>
        <v>10.199999999999999</v>
      </c>
      <c r="U710" s="30">
        <f t="shared" si="1106"/>
        <v>0</v>
      </c>
      <c r="V710" s="30">
        <f t="shared" si="1106"/>
        <v>10.199999999999999</v>
      </c>
      <c r="X710" s="183"/>
    </row>
    <row r="711" spans="1:24" ht="30" hidden="1" customHeight="1" outlineLevel="7" x14ac:dyDescent="0.2">
      <c r="A711" s="32" t="s">
        <v>551</v>
      </c>
      <c r="B711" s="32" t="s">
        <v>475</v>
      </c>
      <c r="C711" s="32" t="s">
        <v>73</v>
      </c>
      <c r="D711" s="32"/>
      <c r="E711" s="33" t="s">
        <v>74</v>
      </c>
      <c r="F711" s="30">
        <f t="shared" si="1106"/>
        <v>10.199999999999999</v>
      </c>
      <c r="G711" s="30">
        <f t="shared" si="1106"/>
        <v>0</v>
      </c>
      <c r="H711" s="30">
        <f t="shared" si="1106"/>
        <v>10.199999999999999</v>
      </c>
      <c r="I711" s="30">
        <f t="shared" si="1106"/>
        <v>0</v>
      </c>
      <c r="J711" s="30">
        <f t="shared" si="1106"/>
        <v>0</v>
      </c>
      <c r="K711" s="30">
        <f t="shared" si="1106"/>
        <v>0</v>
      </c>
      <c r="L711" s="30">
        <f t="shared" si="1106"/>
        <v>10.199999999999999</v>
      </c>
      <c r="M711" s="30">
        <f t="shared" si="1106"/>
        <v>10.199999999999999</v>
      </c>
      <c r="N711" s="30">
        <f t="shared" si="1106"/>
        <v>0</v>
      </c>
      <c r="O711" s="30">
        <f t="shared" si="1106"/>
        <v>10.199999999999999</v>
      </c>
      <c r="P711" s="30">
        <f t="shared" si="1106"/>
        <v>0</v>
      </c>
      <c r="Q711" s="30">
        <f t="shared" si="1106"/>
        <v>10.199999999999999</v>
      </c>
      <c r="R711" s="30">
        <f t="shared" si="1107"/>
        <v>10.199999999999999</v>
      </c>
      <c r="S711" s="30">
        <f t="shared" si="1106"/>
        <v>0</v>
      </c>
      <c r="T711" s="30">
        <f t="shared" si="1106"/>
        <v>10.199999999999999</v>
      </c>
      <c r="U711" s="30">
        <f t="shared" si="1106"/>
        <v>0</v>
      </c>
      <c r="V711" s="30">
        <f t="shared" si="1106"/>
        <v>10.199999999999999</v>
      </c>
      <c r="X711" s="183"/>
    </row>
    <row r="712" spans="1:24" ht="15.75" hidden="1" outlineLevel="7" x14ac:dyDescent="0.2">
      <c r="A712" s="32" t="s">
        <v>551</v>
      </c>
      <c r="B712" s="32" t="s">
        <v>475</v>
      </c>
      <c r="C712" s="32" t="s">
        <v>75</v>
      </c>
      <c r="D712" s="32"/>
      <c r="E712" s="33" t="s">
        <v>76</v>
      </c>
      <c r="F712" s="30">
        <f t="shared" si="1106"/>
        <v>10.199999999999999</v>
      </c>
      <c r="G712" s="30">
        <f t="shared" si="1106"/>
        <v>0</v>
      </c>
      <c r="H712" s="30">
        <f t="shared" si="1106"/>
        <v>10.199999999999999</v>
      </c>
      <c r="I712" s="30">
        <f t="shared" si="1106"/>
        <v>0</v>
      </c>
      <c r="J712" s="30">
        <f t="shared" si="1106"/>
        <v>0</v>
      </c>
      <c r="K712" s="30">
        <f t="shared" si="1106"/>
        <v>0</v>
      </c>
      <c r="L712" s="30">
        <f t="shared" si="1106"/>
        <v>10.199999999999999</v>
      </c>
      <c r="M712" s="30">
        <f t="shared" si="1106"/>
        <v>10.199999999999999</v>
      </c>
      <c r="N712" s="30">
        <f t="shared" si="1106"/>
        <v>0</v>
      </c>
      <c r="O712" s="30">
        <f t="shared" si="1106"/>
        <v>10.199999999999999</v>
      </c>
      <c r="P712" s="30">
        <f t="shared" si="1106"/>
        <v>0</v>
      </c>
      <c r="Q712" s="30">
        <f t="shared" si="1106"/>
        <v>10.199999999999999</v>
      </c>
      <c r="R712" s="30">
        <f t="shared" si="1107"/>
        <v>10.199999999999999</v>
      </c>
      <c r="S712" s="30">
        <f t="shared" si="1106"/>
        <v>0</v>
      </c>
      <c r="T712" s="30">
        <f t="shared" si="1106"/>
        <v>10.199999999999999</v>
      </c>
      <c r="U712" s="30">
        <f t="shared" si="1106"/>
        <v>0</v>
      </c>
      <c r="V712" s="30">
        <f t="shared" si="1106"/>
        <v>10.199999999999999</v>
      </c>
      <c r="X712" s="183"/>
    </row>
    <row r="713" spans="1:24" ht="15.75" hidden="1" outlineLevel="7" x14ac:dyDescent="0.2">
      <c r="A713" s="34" t="s">
        <v>551</v>
      </c>
      <c r="B713" s="34" t="s">
        <v>475</v>
      </c>
      <c r="C713" s="34" t="s">
        <v>75</v>
      </c>
      <c r="D713" s="34" t="s">
        <v>7</v>
      </c>
      <c r="E713" s="35" t="s">
        <v>8</v>
      </c>
      <c r="F713" s="31">
        <v>10.199999999999999</v>
      </c>
      <c r="G713" s="31"/>
      <c r="H713" s="31">
        <f>SUM(F713:G713)</f>
        <v>10.199999999999999</v>
      </c>
      <c r="I713" s="31"/>
      <c r="J713" s="31"/>
      <c r="K713" s="31"/>
      <c r="L713" s="31">
        <f>SUM(H713:K713)</f>
        <v>10.199999999999999</v>
      </c>
      <c r="M713" s="31">
        <v>10.199999999999999</v>
      </c>
      <c r="N713" s="31"/>
      <c r="O713" s="31">
        <f>SUM(M713:N713)</f>
        <v>10.199999999999999</v>
      </c>
      <c r="P713" s="31"/>
      <c r="Q713" s="31">
        <f>SUM(O713:P713)</f>
        <v>10.199999999999999</v>
      </c>
      <c r="R713" s="31">
        <v>10.199999999999999</v>
      </c>
      <c r="S713" s="31"/>
      <c r="T713" s="31">
        <f>SUM(R713:S713)</f>
        <v>10.199999999999999</v>
      </c>
      <c r="U713" s="31"/>
      <c r="V713" s="31">
        <f>SUM(T713:U713)</f>
        <v>10.199999999999999</v>
      </c>
      <c r="X713" s="183"/>
    </row>
    <row r="714" spans="1:24" ht="15.75" outlineLevel="7" x14ac:dyDescent="0.2">
      <c r="A714" s="32" t="s">
        <v>551</v>
      </c>
      <c r="B714" s="32" t="s">
        <v>535</v>
      </c>
      <c r="C714" s="34"/>
      <c r="D714" s="34"/>
      <c r="E714" s="69" t="s">
        <v>536</v>
      </c>
      <c r="F714" s="30">
        <f t="shared" ref="F714:V719" si="1108">F715</f>
        <v>7000</v>
      </c>
      <c r="G714" s="30">
        <f t="shared" si="1108"/>
        <v>0</v>
      </c>
      <c r="H714" s="30">
        <f t="shared" si="1108"/>
        <v>7000</v>
      </c>
      <c r="I714" s="30">
        <f t="shared" si="1108"/>
        <v>0</v>
      </c>
      <c r="J714" s="30">
        <f t="shared" si="1108"/>
        <v>0</v>
      </c>
      <c r="K714" s="30">
        <f t="shared" si="1108"/>
        <v>1400</v>
      </c>
      <c r="L714" s="30">
        <f t="shared" si="1108"/>
        <v>8400</v>
      </c>
      <c r="M714" s="30">
        <f t="shared" ref="M714:M719" si="1109">M715</f>
        <v>1000</v>
      </c>
      <c r="N714" s="30">
        <f t="shared" si="1108"/>
        <v>0</v>
      </c>
      <c r="O714" s="30">
        <f t="shared" si="1108"/>
        <v>1000</v>
      </c>
      <c r="P714" s="30">
        <f t="shared" si="1108"/>
        <v>0</v>
      </c>
      <c r="Q714" s="30">
        <f t="shared" si="1108"/>
        <v>1000</v>
      </c>
      <c r="R714" s="30">
        <f t="shared" ref="R714:R719" si="1110">R715</f>
        <v>1000</v>
      </c>
      <c r="S714" s="30">
        <f t="shared" si="1108"/>
        <v>0</v>
      </c>
      <c r="T714" s="30">
        <f t="shared" si="1108"/>
        <v>1000</v>
      </c>
      <c r="U714" s="30">
        <f t="shared" si="1108"/>
        <v>0</v>
      </c>
      <c r="V714" s="30">
        <f t="shared" si="1108"/>
        <v>1000</v>
      </c>
      <c r="X714" s="183"/>
    </row>
    <row r="715" spans="1:24" ht="15.75" outlineLevel="7" x14ac:dyDescent="0.2">
      <c r="A715" s="32" t="s">
        <v>551</v>
      </c>
      <c r="B715" s="32" t="s">
        <v>539</v>
      </c>
      <c r="C715" s="32"/>
      <c r="D715" s="32"/>
      <c r="E715" s="33" t="s">
        <v>540</v>
      </c>
      <c r="F715" s="30">
        <f t="shared" si="1108"/>
        <v>7000</v>
      </c>
      <c r="G715" s="30">
        <f t="shared" si="1108"/>
        <v>0</v>
      </c>
      <c r="H715" s="30">
        <f t="shared" si="1108"/>
        <v>7000</v>
      </c>
      <c r="I715" s="30">
        <f t="shared" si="1108"/>
        <v>0</v>
      </c>
      <c r="J715" s="30">
        <f t="shared" si="1108"/>
        <v>0</v>
      </c>
      <c r="K715" s="30">
        <f t="shared" si="1108"/>
        <v>1400</v>
      </c>
      <c r="L715" s="30">
        <f t="shared" si="1108"/>
        <v>8400</v>
      </c>
      <c r="M715" s="30">
        <f t="shared" si="1109"/>
        <v>1000</v>
      </c>
      <c r="N715" s="30">
        <f t="shared" si="1108"/>
        <v>0</v>
      </c>
      <c r="O715" s="30">
        <f t="shared" si="1108"/>
        <v>1000</v>
      </c>
      <c r="P715" s="30">
        <f t="shared" si="1108"/>
        <v>0</v>
      </c>
      <c r="Q715" s="30">
        <f t="shared" si="1108"/>
        <v>1000</v>
      </c>
      <c r="R715" s="30">
        <f t="shared" si="1110"/>
        <v>1000</v>
      </c>
      <c r="S715" s="30">
        <f t="shared" si="1108"/>
        <v>0</v>
      </c>
      <c r="T715" s="30">
        <f t="shared" si="1108"/>
        <v>1000</v>
      </c>
      <c r="U715" s="30">
        <f t="shared" si="1108"/>
        <v>0</v>
      </c>
      <c r="V715" s="30">
        <f t="shared" si="1108"/>
        <v>1000</v>
      </c>
      <c r="X715" s="183"/>
    </row>
    <row r="716" spans="1:24" ht="31.5" outlineLevel="2" x14ac:dyDescent="0.2">
      <c r="A716" s="32" t="s">
        <v>551</v>
      </c>
      <c r="B716" s="32" t="s">
        <v>539</v>
      </c>
      <c r="C716" s="32" t="s">
        <v>22</v>
      </c>
      <c r="D716" s="32"/>
      <c r="E716" s="33" t="s">
        <v>23</v>
      </c>
      <c r="F716" s="30">
        <f t="shared" si="1108"/>
        <v>7000</v>
      </c>
      <c r="G716" s="30">
        <f t="shared" si="1108"/>
        <v>0</v>
      </c>
      <c r="H716" s="30">
        <f t="shared" si="1108"/>
        <v>7000</v>
      </c>
      <c r="I716" s="30">
        <f t="shared" si="1108"/>
        <v>0</v>
      </c>
      <c r="J716" s="30">
        <f t="shared" si="1108"/>
        <v>0</v>
      </c>
      <c r="K716" s="30">
        <f t="shared" si="1108"/>
        <v>1400</v>
      </c>
      <c r="L716" s="30">
        <f t="shared" si="1108"/>
        <v>8400</v>
      </c>
      <c r="M716" s="30">
        <f t="shared" si="1109"/>
        <v>1000</v>
      </c>
      <c r="N716" s="30">
        <f t="shared" si="1108"/>
        <v>0</v>
      </c>
      <c r="O716" s="30">
        <f t="shared" si="1108"/>
        <v>1000</v>
      </c>
      <c r="P716" s="30">
        <f t="shared" si="1108"/>
        <v>0</v>
      </c>
      <c r="Q716" s="30">
        <f t="shared" si="1108"/>
        <v>1000</v>
      </c>
      <c r="R716" s="30">
        <f t="shared" si="1110"/>
        <v>1000</v>
      </c>
      <c r="S716" s="30">
        <f t="shared" si="1108"/>
        <v>0</v>
      </c>
      <c r="T716" s="30">
        <f t="shared" si="1108"/>
        <v>1000</v>
      </c>
      <c r="U716" s="30">
        <f t="shared" si="1108"/>
        <v>0</v>
      </c>
      <c r="V716" s="30">
        <f t="shared" si="1108"/>
        <v>1000</v>
      </c>
      <c r="X716" s="183"/>
    </row>
    <row r="717" spans="1:24" ht="31.5" outlineLevel="3" x14ac:dyDescent="0.2">
      <c r="A717" s="32" t="s">
        <v>551</v>
      </c>
      <c r="B717" s="32" t="s">
        <v>539</v>
      </c>
      <c r="C717" s="32" t="s">
        <v>24</v>
      </c>
      <c r="D717" s="32"/>
      <c r="E717" s="33" t="s">
        <v>25</v>
      </c>
      <c r="F717" s="30">
        <f t="shared" si="1108"/>
        <v>7000</v>
      </c>
      <c r="G717" s="30">
        <f t="shared" si="1108"/>
        <v>0</v>
      </c>
      <c r="H717" s="30">
        <f t="shared" si="1108"/>
        <v>7000</v>
      </c>
      <c r="I717" s="30">
        <f t="shared" si="1108"/>
        <v>0</v>
      </c>
      <c r="J717" s="30">
        <f t="shared" si="1108"/>
        <v>0</v>
      </c>
      <c r="K717" s="30">
        <f t="shared" si="1108"/>
        <v>1400</v>
      </c>
      <c r="L717" s="30">
        <f t="shared" si="1108"/>
        <v>8400</v>
      </c>
      <c r="M717" s="30">
        <f t="shared" si="1109"/>
        <v>1000</v>
      </c>
      <c r="N717" s="30">
        <f t="shared" si="1108"/>
        <v>0</v>
      </c>
      <c r="O717" s="30">
        <f t="shared" si="1108"/>
        <v>1000</v>
      </c>
      <c r="P717" s="30">
        <f t="shared" si="1108"/>
        <v>0</v>
      </c>
      <c r="Q717" s="30">
        <f t="shared" si="1108"/>
        <v>1000</v>
      </c>
      <c r="R717" s="30">
        <f t="shared" si="1110"/>
        <v>1000</v>
      </c>
      <c r="S717" s="30">
        <f t="shared" si="1108"/>
        <v>0</v>
      </c>
      <c r="T717" s="30">
        <f t="shared" si="1108"/>
        <v>1000</v>
      </c>
      <c r="U717" s="30">
        <f t="shared" si="1108"/>
        <v>0</v>
      </c>
      <c r="V717" s="30">
        <f t="shared" si="1108"/>
        <v>1000</v>
      </c>
      <c r="X717" s="183"/>
    </row>
    <row r="718" spans="1:24" ht="21.75" customHeight="1" outlineLevel="4" x14ac:dyDescent="0.2">
      <c r="A718" s="32" t="s">
        <v>551</v>
      </c>
      <c r="B718" s="32" t="s">
        <v>539</v>
      </c>
      <c r="C718" s="32" t="s">
        <v>248</v>
      </c>
      <c r="D718" s="32"/>
      <c r="E718" s="33" t="s">
        <v>249</v>
      </c>
      <c r="F718" s="30">
        <f t="shared" si="1108"/>
        <v>7000</v>
      </c>
      <c r="G718" s="30">
        <f t="shared" si="1108"/>
        <v>0</v>
      </c>
      <c r="H718" s="30">
        <f t="shared" si="1108"/>
        <v>7000</v>
      </c>
      <c r="I718" s="30">
        <f t="shared" si="1108"/>
        <v>0</v>
      </c>
      <c r="J718" s="30">
        <f t="shared" si="1108"/>
        <v>0</v>
      </c>
      <c r="K718" s="30">
        <f t="shared" si="1108"/>
        <v>1400</v>
      </c>
      <c r="L718" s="30">
        <f t="shared" si="1108"/>
        <v>8400</v>
      </c>
      <c r="M718" s="30">
        <f t="shared" si="1109"/>
        <v>1000</v>
      </c>
      <c r="N718" s="30">
        <f t="shared" si="1108"/>
        <v>0</v>
      </c>
      <c r="O718" s="30">
        <f t="shared" si="1108"/>
        <v>1000</v>
      </c>
      <c r="P718" s="30">
        <f t="shared" si="1108"/>
        <v>0</v>
      </c>
      <c r="Q718" s="30">
        <f t="shared" si="1108"/>
        <v>1000</v>
      </c>
      <c r="R718" s="30">
        <f t="shared" si="1110"/>
        <v>1000</v>
      </c>
      <c r="S718" s="30">
        <f t="shared" si="1108"/>
        <v>0</v>
      </c>
      <c r="T718" s="30">
        <f t="shared" si="1108"/>
        <v>1000</v>
      </c>
      <c r="U718" s="30">
        <f t="shared" si="1108"/>
        <v>0</v>
      </c>
      <c r="V718" s="30">
        <f t="shared" si="1108"/>
        <v>1000</v>
      </c>
      <c r="X718" s="183"/>
    </row>
    <row r="719" spans="1:24" ht="47.25" outlineLevel="5" x14ac:dyDescent="0.2">
      <c r="A719" s="32" t="s">
        <v>551</v>
      </c>
      <c r="B719" s="32" t="s">
        <v>539</v>
      </c>
      <c r="C719" s="32" t="s">
        <v>439</v>
      </c>
      <c r="D719" s="32"/>
      <c r="E719" s="33" t="s">
        <v>440</v>
      </c>
      <c r="F719" s="30">
        <f t="shared" si="1108"/>
        <v>7000</v>
      </c>
      <c r="G719" s="30">
        <f t="shared" si="1108"/>
        <v>0</v>
      </c>
      <c r="H719" s="30">
        <f t="shared" si="1108"/>
        <v>7000</v>
      </c>
      <c r="I719" s="30">
        <f t="shared" si="1108"/>
        <v>0</v>
      </c>
      <c r="J719" s="30">
        <f t="shared" si="1108"/>
        <v>0</v>
      </c>
      <c r="K719" s="30">
        <f t="shared" si="1108"/>
        <v>1400</v>
      </c>
      <c r="L719" s="30">
        <f t="shared" si="1108"/>
        <v>8400</v>
      </c>
      <c r="M719" s="30">
        <f t="shared" si="1109"/>
        <v>1000</v>
      </c>
      <c r="N719" s="30">
        <f t="shared" si="1108"/>
        <v>0</v>
      </c>
      <c r="O719" s="30">
        <f t="shared" si="1108"/>
        <v>1000</v>
      </c>
      <c r="P719" s="30">
        <f t="shared" si="1108"/>
        <v>0</v>
      </c>
      <c r="Q719" s="30">
        <f t="shared" si="1108"/>
        <v>1000</v>
      </c>
      <c r="R719" s="30">
        <f t="shared" si="1110"/>
        <v>1000</v>
      </c>
      <c r="S719" s="30">
        <f t="shared" si="1108"/>
        <v>0</v>
      </c>
      <c r="T719" s="30">
        <f t="shared" si="1108"/>
        <v>1000</v>
      </c>
      <c r="U719" s="30">
        <f t="shared" si="1108"/>
        <v>0</v>
      </c>
      <c r="V719" s="30">
        <f t="shared" si="1108"/>
        <v>1000</v>
      </c>
      <c r="X719" s="183"/>
    </row>
    <row r="720" spans="1:24" ht="15.75" outlineLevel="7" x14ac:dyDescent="0.2">
      <c r="A720" s="34" t="s">
        <v>551</v>
      </c>
      <c r="B720" s="34" t="s">
        <v>539</v>
      </c>
      <c r="C720" s="34" t="s">
        <v>439</v>
      </c>
      <c r="D720" s="34" t="s">
        <v>19</v>
      </c>
      <c r="E720" s="35" t="s">
        <v>20</v>
      </c>
      <c r="F720" s="31">
        <f>1000+6000</f>
        <v>7000</v>
      </c>
      <c r="G720" s="31"/>
      <c r="H720" s="31">
        <f>SUM(F720:G720)</f>
        <v>7000</v>
      </c>
      <c r="I720" s="31"/>
      <c r="J720" s="31"/>
      <c r="K720" s="31">
        <v>1400</v>
      </c>
      <c r="L720" s="31">
        <f>SUM(H720:K720)</f>
        <v>8400</v>
      </c>
      <c r="M720" s="31">
        <v>1000</v>
      </c>
      <c r="N720" s="31"/>
      <c r="O720" s="31">
        <f>SUM(M720:N720)</f>
        <v>1000</v>
      </c>
      <c r="P720" s="31"/>
      <c r="Q720" s="31">
        <f>SUM(O720:P720)</f>
        <v>1000</v>
      </c>
      <c r="R720" s="31">
        <v>1000</v>
      </c>
      <c r="S720" s="31"/>
      <c r="T720" s="31">
        <f>SUM(R720:S720)</f>
        <v>1000</v>
      </c>
      <c r="U720" s="31"/>
      <c r="V720" s="31">
        <f>SUM(T720:U720)</f>
        <v>1000</v>
      </c>
      <c r="X720" s="183"/>
    </row>
    <row r="721" spans="1:24" ht="15.75" outlineLevel="7" x14ac:dyDescent="0.2">
      <c r="A721" s="34"/>
      <c r="B721" s="34"/>
      <c r="C721" s="34"/>
      <c r="D721" s="34"/>
      <c r="E721" s="35"/>
      <c r="F721" s="31"/>
      <c r="G721" s="31"/>
      <c r="H721" s="31"/>
      <c r="I721" s="31"/>
      <c r="J721" s="31"/>
      <c r="K721" s="31"/>
      <c r="L721" s="31"/>
      <c r="M721" s="31"/>
      <c r="N721" s="31"/>
      <c r="O721" s="31"/>
      <c r="P721" s="31"/>
      <c r="Q721" s="31"/>
      <c r="R721" s="31"/>
      <c r="S721" s="31"/>
      <c r="T721" s="31"/>
      <c r="U721" s="31"/>
      <c r="V721" s="31"/>
      <c r="X721" s="183"/>
    </row>
    <row r="722" spans="1:24" ht="15.75" x14ac:dyDescent="0.2">
      <c r="A722" s="32" t="s">
        <v>553</v>
      </c>
      <c r="B722" s="32"/>
      <c r="C722" s="32"/>
      <c r="D722" s="32"/>
      <c r="E722" s="33" t="s">
        <v>554</v>
      </c>
      <c r="F722" s="30">
        <f t="shared" ref="F722:V722" si="1111">F723+F731+F867+F888</f>
        <v>1879526.0876632431</v>
      </c>
      <c r="G722" s="30">
        <f t="shared" si="1111"/>
        <v>0</v>
      </c>
      <c r="H722" s="30">
        <f t="shared" si="1111"/>
        <v>1879526.0876632431</v>
      </c>
      <c r="I722" s="30">
        <f t="shared" si="1111"/>
        <v>22500</v>
      </c>
      <c r="J722" s="30">
        <f t="shared" si="1111"/>
        <v>29207.929929999998</v>
      </c>
      <c r="K722" s="30">
        <f t="shared" si="1111"/>
        <v>27617.548600000002</v>
      </c>
      <c r="L722" s="30">
        <f t="shared" si="1111"/>
        <v>1958851.5661932435</v>
      </c>
      <c r="M722" s="30">
        <f t="shared" si="1111"/>
        <v>1883354.1540540541</v>
      </c>
      <c r="N722" s="30">
        <f t="shared" si="1111"/>
        <v>0</v>
      </c>
      <c r="O722" s="30">
        <f t="shared" si="1111"/>
        <v>1883354.1540540541</v>
      </c>
      <c r="P722" s="30">
        <f t="shared" si="1111"/>
        <v>36372.1414</v>
      </c>
      <c r="Q722" s="30">
        <f t="shared" si="1111"/>
        <v>1919726.2954540541</v>
      </c>
      <c r="R722" s="30">
        <f t="shared" si="1111"/>
        <v>1874933.9648648652</v>
      </c>
      <c r="S722" s="30">
        <f t="shared" si="1111"/>
        <v>0</v>
      </c>
      <c r="T722" s="30">
        <f t="shared" si="1111"/>
        <v>1874933.9648648652</v>
      </c>
      <c r="U722" s="30">
        <f t="shared" si="1111"/>
        <v>0</v>
      </c>
      <c r="V722" s="30">
        <f t="shared" si="1111"/>
        <v>1874933.9648648652</v>
      </c>
      <c r="X722" s="183"/>
    </row>
    <row r="723" spans="1:24" ht="15.75" hidden="1" x14ac:dyDescent="0.2">
      <c r="A723" s="32" t="s">
        <v>553</v>
      </c>
      <c r="B723" s="32" t="s">
        <v>467</v>
      </c>
      <c r="C723" s="32"/>
      <c r="D723" s="32"/>
      <c r="E723" s="69" t="s">
        <v>468</v>
      </c>
      <c r="F723" s="30">
        <f t="shared" ref="F723:V727" si="1112">F724</f>
        <v>40.6</v>
      </c>
      <c r="G723" s="30">
        <f t="shared" si="1112"/>
        <v>0</v>
      </c>
      <c r="H723" s="30">
        <f t="shared" si="1112"/>
        <v>40.6</v>
      </c>
      <c r="I723" s="30">
        <f t="shared" si="1112"/>
        <v>0</v>
      </c>
      <c r="J723" s="30">
        <f t="shared" si="1112"/>
        <v>0</v>
      </c>
      <c r="K723" s="30">
        <f t="shared" si="1112"/>
        <v>0</v>
      </c>
      <c r="L723" s="30">
        <f t="shared" si="1112"/>
        <v>40.6</v>
      </c>
      <c r="M723" s="30">
        <f t="shared" ref="M723:M727" si="1113">M724</f>
        <v>40.6</v>
      </c>
      <c r="N723" s="30">
        <f t="shared" si="1112"/>
        <v>0</v>
      </c>
      <c r="O723" s="30">
        <f t="shared" si="1112"/>
        <v>40.6</v>
      </c>
      <c r="P723" s="30">
        <f t="shared" si="1112"/>
        <v>0</v>
      </c>
      <c r="Q723" s="30">
        <f t="shared" si="1112"/>
        <v>40.6</v>
      </c>
      <c r="R723" s="30">
        <f t="shared" ref="R723:R727" si="1114">R724</f>
        <v>40.6</v>
      </c>
      <c r="S723" s="30">
        <f t="shared" si="1112"/>
        <v>0</v>
      </c>
      <c r="T723" s="30">
        <f t="shared" si="1112"/>
        <v>40.6</v>
      </c>
      <c r="U723" s="30">
        <f t="shared" si="1112"/>
        <v>0</v>
      </c>
      <c r="V723" s="30">
        <f t="shared" si="1112"/>
        <v>40.6</v>
      </c>
      <c r="X723" s="183"/>
    </row>
    <row r="724" spans="1:24" ht="15.75" hidden="1" outlineLevel="1" x14ac:dyDescent="0.2">
      <c r="A724" s="32" t="s">
        <v>553</v>
      </c>
      <c r="B724" s="32" t="s">
        <v>471</v>
      </c>
      <c r="C724" s="32"/>
      <c r="D724" s="32"/>
      <c r="E724" s="33" t="s">
        <v>472</v>
      </c>
      <c r="F724" s="30">
        <f t="shared" si="1112"/>
        <v>40.6</v>
      </c>
      <c r="G724" s="30">
        <f t="shared" si="1112"/>
        <v>0</v>
      </c>
      <c r="H724" s="30">
        <f t="shared" si="1112"/>
        <v>40.6</v>
      </c>
      <c r="I724" s="30">
        <f t="shared" si="1112"/>
        <v>0</v>
      </c>
      <c r="J724" s="30">
        <f t="shared" si="1112"/>
        <v>0</v>
      </c>
      <c r="K724" s="30">
        <f t="shared" si="1112"/>
        <v>0</v>
      </c>
      <c r="L724" s="30">
        <f t="shared" si="1112"/>
        <v>40.6</v>
      </c>
      <c r="M724" s="30">
        <f t="shared" si="1113"/>
        <v>40.6</v>
      </c>
      <c r="N724" s="30">
        <f t="shared" si="1112"/>
        <v>0</v>
      </c>
      <c r="O724" s="30">
        <f t="shared" si="1112"/>
        <v>40.6</v>
      </c>
      <c r="P724" s="30">
        <f t="shared" si="1112"/>
        <v>0</v>
      </c>
      <c r="Q724" s="30">
        <f t="shared" si="1112"/>
        <v>40.6</v>
      </c>
      <c r="R724" s="30">
        <f t="shared" si="1114"/>
        <v>40.6</v>
      </c>
      <c r="S724" s="30">
        <f t="shared" si="1112"/>
        <v>0</v>
      </c>
      <c r="T724" s="30">
        <f t="shared" si="1112"/>
        <v>40.6</v>
      </c>
      <c r="U724" s="30">
        <f t="shared" si="1112"/>
        <v>0</v>
      </c>
      <c r="V724" s="30">
        <f t="shared" si="1112"/>
        <v>40.6</v>
      </c>
      <c r="X724" s="183"/>
    </row>
    <row r="725" spans="1:24" ht="31.5" hidden="1" outlineLevel="2" x14ac:dyDescent="0.2">
      <c r="A725" s="32" t="s">
        <v>553</v>
      </c>
      <c r="B725" s="32" t="s">
        <v>471</v>
      </c>
      <c r="C725" s="32" t="s">
        <v>30</v>
      </c>
      <c r="D725" s="32"/>
      <c r="E725" s="33" t="s">
        <v>31</v>
      </c>
      <c r="F725" s="30">
        <f t="shared" si="1112"/>
        <v>40.6</v>
      </c>
      <c r="G725" s="30">
        <f t="shared" si="1112"/>
        <v>0</v>
      </c>
      <c r="H725" s="30">
        <f t="shared" si="1112"/>
        <v>40.6</v>
      </c>
      <c r="I725" s="30">
        <f t="shared" si="1112"/>
        <v>0</v>
      </c>
      <c r="J725" s="30">
        <f t="shared" si="1112"/>
        <v>0</v>
      </c>
      <c r="K725" s="30">
        <f t="shared" si="1112"/>
        <v>0</v>
      </c>
      <c r="L725" s="30">
        <f t="shared" si="1112"/>
        <v>40.6</v>
      </c>
      <c r="M725" s="30">
        <f t="shared" si="1113"/>
        <v>40.6</v>
      </c>
      <c r="N725" s="30">
        <f t="shared" si="1112"/>
        <v>0</v>
      </c>
      <c r="O725" s="30">
        <f t="shared" si="1112"/>
        <v>40.6</v>
      </c>
      <c r="P725" s="30">
        <f t="shared" si="1112"/>
        <v>0</v>
      </c>
      <c r="Q725" s="30">
        <f t="shared" si="1112"/>
        <v>40.6</v>
      </c>
      <c r="R725" s="30">
        <f t="shared" si="1114"/>
        <v>40.6</v>
      </c>
      <c r="S725" s="30">
        <f t="shared" si="1112"/>
        <v>0</v>
      </c>
      <c r="T725" s="30">
        <f t="shared" si="1112"/>
        <v>40.6</v>
      </c>
      <c r="U725" s="30">
        <f t="shared" si="1112"/>
        <v>0</v>
      </c>
      <c r="V725" s="30">
        <f t="shared" si="1112"/>
        <v>40.6</v>
      </c>
      <c r="X725" s="183"/>
    </row>
    <row r="726" spans="1:24" ht="15.75" hidden="1" outlineLevel="3" x14ac:dyDescent="0.2">
      <c r="A726" s="32" t="s">
        <v>553</v>
      </c>
      <c r="B726" s="32" t="s">
        <v>471</v>
      </c>
      <c r="C726" s="32" t="s">
        <v>71</v>
      </c>
      <c r="D726" s="32"/>
      <c r="E726" s="33" t="s">
        <v>72</v>
      </c>
      <c r="F726" s="30">
        <f t="shared" si="1112"/>
        <v>40.6</v>
      </c>
      <c r="G726" s="30">
        <f t="shared" si="1112"/>
        <v>0</v>
      </c>
      <c r="H726" s="30">
        <f t="shared" si="1112"/>
        <v>40.6</v>
      </c>
      <c r="I726" s="30">
        <f t="shared" si="1112"/>
        <v>0</v>
      </c>
      <c r="J726" s="30">
        <f t="shared" si="1112"/>
        <v>0</v>
      </c>
      <c r="K726" s="30">
        <f t="shared" si="1112"/>
        <v>0</v>
      </c>
      <c r="L726" s="30">
        <f t="shared" si="1112"/>
        <v>40.6</v>
      </c>
      <c r="M726" s="30">
        <f t="shared" si="1113"/>
        <v>40.6</v>
      </c>
      <c r="N726" s="30">
        <f t="shared" si="1112"/>
        <v>0</v>
      </c>
      <c r="O726" s="30">
        <f t="shared" si="1112"/>
        <v>40.6</v>
      </c>
      <c r="P726" s="30">
        <f t="shared" si="1112"/>
        <v>0</v>
      </c>
      <c r="Q726" s="30">
        <f t="shared" si="1112"/>
        <v>40.6</v>
      </c>
      <c r="R726" s="30">
        <f t="shared" si="1114"/>
        <v>40.6</v>
      </c>
      <c r="S726" s="30">
        <f t="shared" si="1112"/>
        <v>0</v>
      </c>
      <c r="T726" s="30">
        <f t="shared" si="1112"/>
        <v>40.6</v>
      </c>
      <c r="U726" s="30">
        <f t="shared" si="1112"/>
        <v>0</v>
      </c>
      <c r="V726" s="30">
        <f t="shared" si="1112"/>
        <v>40.6</v>
      </c>
      <c r="X726" s="183"/>
    </row>
    <row r="727" spans="1:24" ht="32.25" hidden="1" customHeight="1" outlineLevel="4" x14ac:dyDescent="0.2">
      <c r="A727" s="32" t="s">
        <v>553</v>
      </c>
      <c r="B727" s="32" t="s">
        <v>471</v>
      </c>
      <c r="C727" s="32" t="s">
        <v>73</v>
      </c>
      <c r="D727" s="32"/>
      <c r="E727" s="33" t="s">
        <v>74</v>
      </c>
      <c r="F727" s="30">
        <f t="shared" si="1112"/>
        <v>40.6</v>
      </c>
      <c r="G727" s="30">
        <f t="shared" si="1112"/>
        <v>0</v>
      </c>
      <c r="H727" s="30">
        <f t="shared" si="1112"/>
        <v>40.6</v>
      </c>
      <c r="I727" s="30">
        <f t="shared" si="1112"/>
        <v>0</v>
      </c>
      <c r="J727" s="30">
        <f t="shared" si="1112"/>
        <v>0</v>
      </c>
      <c r="K727" s="30">
        <f t="shared" si="1112"/>
        <v>0</v>
      </c>
      <c r="L727" s="30">
        <f t="shared" si="1112"/>
        <v>40.6</v>
      </c>
      <c r="M727" s="30">
        <f t="shared" si="1113"/>
        <v>40.6</v>
      </c>
      <c r="N727" s="30">
        <f t="shared" si="1112"/>
        <v>0</v>
      </c>
      <c r="O727" s="30">
        <f t="shared" si="1112"/>
        <v>40.6</v>
      </c>
      <c r="P727" s="30">
        <f t="shared" si="1112"/>
        <v>0</v>
      </c>
      <c r="Q727" s="30">
        <f t="shared" si="1112"/>
        <v>40.6</v>
      </c>
      <c r="R727" s="30">
        <f t="shared" si="1114"/>
        <v>40.6</v>
      </c>
      <c r="S727" s="30">
        <f t="shared" si="1112"/>
        <v>0</v>
      </c>
      <c r="T727" s="30">
        <f t="shared" si="1112"/>
        <v>40.6</v>
      </c>
      <c r="U727" s="30">
        <f t="shared" si="1112"/>
        <v>0</v>
      </c>
      <c r="V727" s="30">
        <f t="shared" si="1112"/>
        <v>40.6</v>
      </c>
      <c r="X727" s="183"/>
    </row>
    <row r="728" spans="1:24" ht="15.75" hidden="1" outlineLevel="5" x14ac:dyDescent="0.2">
      <c r="A728" s="32" t="s">
        <v>553</v>
      </c>
      <c r="B728" s="32" t="s">
        <v>471</v>
      </c>
      <c r="C728" s="32" t="s">
        <v>75</v>
      </c>
      <c r="D728" s="32"/>
      <c r="E728" s="33" t="s">
        <v>76</v>
      </c>
      <c r="F728" s="30">
        <f>F730+F729</f>
        <v>40.6</v>
      </c>
      <c r="G728" s="30">
        <f t="shared" ref="G728:J728" si="1115">G730+G729</f>
        <v>0</v>
      </c>
      <c r="H728" s="30">
        <f t="shared" si="1115"/>
        <v>40.6</v>
      </c>
      <c r="I728" s="30">
        <f t="shared" si="1115"/>
        <v>0</v>
      </c>
      <c r="J728" s="30">
        <f t="shared" si="1115"/>
        <v>0</v>
      </c>
      <c r="K728" s="30">
        <f t="shared" ref="K728:L728" si="1116">K730+K729</f>
        <v>0</v>
      </c>
      <c r="L728" s="30">
        <f t="shared" si="1116"/>
        <v>40.6</v>
      </c>
      <c r="M728" s="30">
        <f t="shared" ref="M728:R728" si="1117">M730+M729</f>
        <v>40.6</v>
      </c>
      <c r="N728" s="30">
        <f t="shared" ref="N728" si="1118">N730+N729</f>
        <v>0</v>
      </c>
      <c r="O728" s="30">
        <f t="shared" ref="O728:Q728" si="1119">O730+O729</f>
        <v>40.6</v>
      </c>
      <c r="P728" s="30">
        <f t="shared" si="1119"/>
        <v>0</v>
      </c>
      <c r="Q728" s="30">
        <f t="shared" si="1119"/>
        <v>40.6</v>
      </c>
      <c r="R728" s="30">
        <f t="shared" si="1117"/>
        <v>40.6</v>
      </c>
      <c r="S728" s="30">
        <f t="shared" ref="S728" si="1120">S730+S729</f>
        <v>0</v>
      </c>
      <c r="T728" s="30">
        <f t="shared" ref="T728:V728" si="1121">T730+T729</f>
        <v>40.6</v>
      </c>
      <c r="U728" s="30">
        <f t="shared" si="1121"/>
        <v>0</v>
      </c>
      <c r="V728" s="30">
        <f t="shared" si="1121"/>
        <v>40.6</v>
      </c>
      <c r="X728" s="183"/>
    </row>
    <row r="729" spans="1:24" ht="47.25" hidden="1" outlineLevel="5" x14ac:dyDescent="0.2">
      <c r="A729" s="34" t="s">
        <v>553</v>
      </c>
      <c r="B729" s="34" t="s">
        <v>471</v>
      </c>
      <c r="C729" s="34" t="s">
        <v>75</v>
      </c>
      <c r="D729" s="34" t="s">
        <v>4</v>
      </c>
      <c r="E729" s="35" t="s">
        <v>5</v>
      </c>
      <c r="F729" s="31">
        <v>5.2</v>
      </c>
      <c r="G729" s="31"/>
      <c r="H729" s="31">
        <f>SUM(F729:G729)</f>
        <v>5.2</v>
      </c>
      <c r="I729" s="31"/>
      <c r="J729" s="31"/>
      <c r="K729" s="31"/>
      <c r="L729" s="31">
        <f>SUM(H729:K729)</f>
        <v>5.2</v>
      </c>
      <c r="M729" s="31">
        <v>5.2</v>
      </c>
      <c r="N729" s="31"/>
      <c r="O729" s="31">
        <f>SUM(M729:N729)</f>
        <v>5.2</v>
      </c>
      <c r="P729" s="31"/>
      <c r="Q729" s="31">
        <f>SUM(O729:P729)</f>
        <v>5.2</v>
      </c>
      <c r="R729" s="31">
        <v>5.2</v>
      </c>
      <c r="S729" s="31"/>
      <c r="T729" s="31">
        <f>SUM(R729:S729)</f>
        <v>5.2</v>
      </c>
      <c r="U729" s="31"/>
      <c r="V729" s="31">
        <f>SUM(T729:U729)</f>
        <v>5.2</v>
      </c>
      <c r="X729" s="183"/>
    </row>
    <row r="730" spans="1:24" ht="15.75" hidden="1" outlineLevel="7" x14ac:dyDescent="0.2">
      <c r="A730" s="34" t="s">
        <v>553</v>
      </c>
      <c r="B730" s="34" t="s">
        <v>471</v>
      </c>
      <c r="C730" s="34" t="s">
        <v>75</v>
      </c>
      <c r="D730" s="34" t="s">
        <v>7</v>
      </c>
      <c r="E730" s="35" t="s">
        <v>8</v>
      </c>
      <c r="F730" s="31">
        <v>35.4</v>
      </c>
      <c r="G730" s="31"/>
      <c r="H730" s="31">
        <f>SUM(F730:G730)</f>
        <v>35.4</v>
      </c>
      <c r="I730" s="31"/>
      <c r="J730" s="31"/>
      <c r="K730" s="31"/>
      <c r="L730" s="31">
        <f>SUM(H730:K730)</f>
        <v>35.4</v>
      </c>
      <c r="M730" s="31">
        <v>35.4</v>
      </c>
      <c r="N730" s="31"/>
      <c r="O730" s="31">
        <f>SUM(M730:N730)</f>
        <v>35.4</v>
      </c>
      <c r="P730" s="31"/>
      <c r="Q730" s="31">
        <f>SUM(O730:P730)</f>
        <v>35.4</v>
      </c>
      <c r="R730" s="31">
        <v>35.4</v>
      </c>
      <c r="S730" s="31"/>
      <c r="T730" s="31">
        <f>SUM(R730:S730)</f>
        <v>35.4</v>
      </c>
      <c r="U730" s="31"/>
      <c r="V730" s="31">
        <f>SUM(T730:U730)</f>
        <v>35.4</v>
      </c>
      <c r="X730" s="183"/>
    </row>
    <row r="731" spans="1:24" ht="15.75" outlineLevel="7" x14ac:dyDescent="0.2">
      <c r="A731" s="32" t="s">
        <v>553</v>
      </c>
      <c r="B731" s="32" t="s">
        <v>473</v>
      </c>
      <c r="C731" s="34"/>
      <c r="D731" s="34"/>
      <c r="E731" s="69" t="s">
        <v>474</v>
      </c>
      <c r="F731" s="30">
        <f t="shared" ref="F731:V731" si="1122">F732+F766+F806+F817+F827</f>
        <v>1856198.0432432431</v>
      </c>
      <c r="G731" s="30">
        <f t="shared" si="1122"/>
        <v>0</v>
      </c>
      <c r="H731" s="30">
        <f t="shared" si="1122"/>
        <v>1856198.0432432431</v>
      </c>
      <c r="I731" s="30">
        <f t="shared" si="1122"/>
        <v>0</v>
      </c>
      <c r="J731" s="30">
        <f t="shared" si="1122"/>
        <v>29207.929929999998</v>
      </c>
      <c r="K731" s="30">
        <f t="shared" si="1122"/>
        <v>19408.8786</v>
      </c>
      <c r="L731" s="30">
        <f t="shared" si="1122"/>
        <v>1904814.8517732434</v>
      </c>
      <c r="M731" s="30">
        <f t="shared" si="1122"/>
        <v>1862846.864054054</v>
      </c>
      <c r="N731" s="30">
        <f t="shared" si="1122"/>
        <v>0</v>
      </c>
      <c r="O731" s="30">
        <f t="shared" si="1122"/>
        <v>1862846.864054054</v>
      </c>
      <c r="P731" s="30">
        <f t="shared" si="1122"/>
        <v>36372.1414</v>
      </c>
      <c r="Q731" s="30">
        <f t="shared" si="1122"/>
        <v>1899219.0054540541</v>
      </c>
      <c r="R731" s="30">
        <f t="shared" si="1122"/>
        <v>1854001.274864865</v>
      </c>
      <c r="S731" s="30">
        <f t="shared" si="1122"/>
        <v>0</v>
      </c>
      <c r="T731" s="30">
        <f t="shared" si="1122"/>
        <v>1854001.274864865</v>
      </c>
      <c r="U731" s="30">
        <f t="shared" si="1122"/>
        <v>0</v>
      </c>
      <c r="V731" s="30">
        <f t="shared" si="1122"/>
        <v>1854001.274864865</v>
      </c>
      <c r="X731" s="183"/>
    </row>
    <row r="732" spans="1:24" ht="15.75" outlineLevel="1" x14ac:dyDescent="0.2">
      <c r="A732" s="32" t="s">
        <v>553</v>
      </c>
      <c r="B732" s="32" t="s">
        <v>555</v>
      </c>
      <c r="C732" s="32"/>
      <c r="D732" s="32"/>
      <c r="E732" s="33" t="s">
        <v>556</v>
      </c>
      <c r="F732" s="30">
        <f>F733+F759</f>
        <v>741545.90999999992</v>
      </c>
      <c r="G732" s="30">
        <f t="shared" ref="G732:J732" si="1123">G733+G759</f>
        <v>0</v>
      </c>
      <c r="H732" s="30">
        <f t="shared" si="1123"/>
        <v>741545.90999999992</v>
      </c>
      <c r="I732" s="30">
        <f t="shared" si="1123"/>
        <v>0</v>
      </c>
      <c r="J732" s="30">
        <f t="shared" si="1123"/>
        <v>4899.6000000000004</v>
      </c>
      <c r="K732" s="30">
        <f t="shared" ref="K732:L732" si="1124">K733+K759</f>
        <v>-6.02</v>
      </c>
      <c r="L732" s="30">
        <f t="shared" si="1124"/>
        <v>746439.49</v>
      </c>
      <c r="M732" s="30">
        <f t="shared" ref="M732:R732" si="1125">M733+M759</f>
        <v>741904.71</v>
      </c>
      <c r="N732" s="30">
        <f t="shared" ref="N732" si="1126">N733+N759</f>
        <v>0</v>
      </c>
      <c r="O732" s="30">
        <f t="shared" ref="O732:Q732" si="1127">O733+O759</f>
        <v>741904.71</v>
      </c>
      <c r="P732" s="30">
        <f t="shared" si="1127"/>
        <v>0</v>
      </c>
      <c r="Q732" s="30">
        <f t="shared" si="1127"/>
        <v>741904.71</v>
      </c>
      <c r="R732" s="30">
        <f t="shared" si="1125"/>
        <v>734375.41</v>
      </c>
      <c r="S732" s="30">
        <f t="shared" ref="S732" si="1128">S733+S759</f>
        <v>0</v>
      </c>
      <c r="T732" s="30">
        <f t="shared" ref="T732:V732" si="1129">T733+T759</f>
        <v>734375.41</v>
      </c>
      <c r="U732" s="30">
        <f t="shared" si="1129"/>
        <v>0</v>
      </c>
      <c r="V732" s="30">
        <f t="shared" si="1129"/>
        <v>734375.41</v>
      </c>
      <c r="X732" s="183"/>
    </row>
    <row r="733" spans="1:24" ht="31.5" outlineLevel="2" x14ac:dyDescent="0.2">
      <c r="A733" s="32" t="s">
        <v>553</v>
      </c>
      <c r="B733" s="32" t="s">
        <v>555</v>
      </c>
      <c r="C733" s="32" t="s">
        <v>223</v>
      </c>
      <c r="D733" s="32"/>
      <c r="E733" s="33" t="s">
        <v>224</v>
      </c>
      <c r="F733" s="30">
        <f>F734+F747</f>
        <v>737829.80999999994</v>
      </c>
      <c r="G733" s="30">
        <f t="shared" ref="G733:J733" si="1130">G734+G747</f>
        <v>0</v>
      </c>
      <c r="H733" s="30">
        <f t="shared" si="1130"/>
        <v>737829.80999999994</v>
      </c>
      <c r="I733" s="30">
        <f t="shared" si="1130"/>
        <v>0</v>
      </c>
      <c r="J733" s="30">
        <f t="shared" si="1130"/>
        <v>4899.6000000000004</v>
      </c>
      <c r="K733" s="30">
        <f t="shared" ref="K733:L733" si="1131">K734+K747</f>
        <v>-6.02</v>
      </c>
      <c r="L733" s="30">
        <f t="shared" si="1131"/>
        <v>742723.39</v>
      </c>
      <c r="M733" s="30">
        <f>M734+M747</f>
        <v>738188.61</v>
      </c>
      <c r="N733" s="30">
        <f t="shared" ref="N733" si="1132">N734+N747</f>
        <v>0</v>
      </c>
      <c r="O733" s="30">
        <f t="shared" ref="O733:Q733" si="1133">O734+O747</f>
        <v>738188.61</v>
      </c>
      <c r="P733" s="30">
        <f t="shared" si="1133"/>
        <v>0</v>
      </c>
      <c r="Q733" s="30">
        <f t="shared" si="1133"/>
        <v>738188.61</v>
      </c>
      <c r="R733" s="30">
        <f>R734+R747</f>
        <v>730659.31</v>
      </c>
      <c r="S733" s="30">
        <f t="shared" ref="S733" si="1134">S734+S747</f>
        <v>0</v>
      </c>
      <c r="T733" s="30">
        <f t="shared" ref="T733:V733" si="1135">T734+T747</f>
        <v>730659.31</v>
      </c>
      <c r="U733" s="30">
        <f t="shared" si="1135"/>
        <v>0</v>
      </c>
      <c r="V733" s="30">
        <f t="shared" si="1135"/>
        <v>730659.31</v>
      </c>
      <c r="X733" s="183"/>
    </row>
    <row r="734" spans="1:24" ht="31.5" outlineLevel="3" collapsed="1" x14ac:dyDescent="0.2">
      <c r="A734" s="32" t="s">
        <v>553</v>
      </c>
      <c r="B734" s="32" t="s">
        <v>555</v>
      </c>
      <c r="C734" s="32" t="s">
        <v>225</v>
      </c>
      <c r="D734" s="32"/>
      <c r="E734" s="33" t="s">
        <v>226</v>
      </c>
      <c r="F734" s="30">
        <f>F735</f>
        <v>5715.2</v>
      </c>
      <c r="G734" s="30">
        <f t="shared" ref="G734" si="1136">G735</f>
        <v>0</v>
      </c>
      <c r="H734" s="30">
        <f>H735+H742</f>
        <v>5715.2</v>
      </c>
      <c r="I734" s="30">
        <f t="shared" ref="I734:V734" si="1137">I735+I742</f>
        <v>0</v>
      </c>
      <c r="J734" s="30">
        <f t="shared" si="1137"/>
        <v>100</v>
      </c>
      <c r="K734" s="30">
        <f t="shared" si="1137"/>
        <v>-0.02</v>
      </c>
      <c r="L734" s="30">
        <f t="shared" si="1137"/>
        <v>5815.18</v>
      </c>
      <c r="M734" s="30">
        <f t="shared" si="1137"/>
        <v>3432.8</v>
      </c>
      <c r="N734" s="30">
        <f t="shared" si="1137"/>
        <v>0</v>
      </c>
      <c r="O734" s="30">
        <f t="shared" si="1137"/>
        <v>3432.8</v>
      </c>
      <c r="P734" s="30">
        <f t="shared" si="1137"/>
        <v>0</v>
      </c>
      <c r="Q734" s="30">
        <f t="shared" si="1137"/>
        <v>3432.8</v>
      </c>
      <c r="R734" s="30">
        <f t="shared" si="1137"/>
        <v>3432.8</v>
      </c>
      <c r="S734" s="30">
        <f t="shared" si="1137"/>
        <v>0</v>
      </c>
      <c r="T734" s="30">
        <f t="shared" si="1137"/>
        <v>3432.8</v>
      </c>
      <c r="U734" s="30">
        <f t="shared" si="1137"/>
        <v>0</v>
      </c>
      <c r="V734" s="30">
        <f t="shared" si="1137"/>
        <v>3432.8</v>
      </c>
      <c r="X734" s="183"/>
    </row>
    <row r="735" spans="1:24" ht="31.5" hidden="1" outlineLevel="4" x14ac:dyDescent="0.2">
      <c r="A735" s="32" t="s">
        <v>553</v>
      </c>
      <c r="B735" s="32" t="s">
        <v>555</v>
      </c>
      <c r="C735" s="32" t="s">
        <v>227</v>
      </c>
      <c r="D735" s="32"/>
      <c r="E735" s="33" t="s">
        <v>228</v>
      </c>
      <c r="F735" s="30">
        <f>F736+F745+F738+F740</f>
        <v>5715.2</v>
      </c>
      <c r="G735" s="30">
        <f t="shared" ref="G735:J735" si="1138">G736+G745+G738+G740</f>
        <v>0</v>
      </c>
      <c r="H735" s="30">
        <f t="shared" si="1138"/>
        <v>5715.2</v>
      </c>
      <c r="I735" s="30">
        <f t="shared" si="1138"/>
        <v>0</v>
      </c>
      <c r="J735" s="30">
        <f t="shared" si="1138"/>
        <v>0</v>
      </c>
      <c r="K735" s="30">
        <f t="shared" ref="K735:L735" si="1139">K736+K745+K738+K740</f>
        <v>-0.02</v>
      </c>
      <c r="L735" s="30">
        <f t="shared" si="1139"/>
        <v>5715.18</v>
      </c>
      <c r="M735" s="30">
        <f>M736+M745+M738+M740</f>
        <v>3432.8</v>
      </c>
      <c r="N735" s="30">
        <f t="shared" ref="N735" si="1140">N736+N745+N738+N740</f>
        <v>0</v>
      </c>
      <c r="O735" s="30">
        <f t="shared" ref="O735:Q735" si="1141">O736+O745+O738+O740</f>
        <v>3432.8</v>
      </c>
      <c r="P735" s="30">
        <f t="shared" si="1141"/>
        <v>0</v>
      </c>
      <c r="Q735" s="30">
        <f t="shared" si="1141"/>
        <v>3432.8</v>
      </c>
      <c r="R735" s="30">
        <f>R736+R745+R738+R740</f>
        <v>3432.8</v>
      </c>
      <c r="S735" s="30">
        <f t="shared" ref="S735" si="1142">S736+S745+S738+S740</f>
        <v>0</v>
      </c>
      <c r="T735" s="30">
        <f t="shared" ref="T735:V735" si="1143">T736+T745+T738+T740</f>
        <v>3432.8</v>
      </c>
      <c r="U735" s="30">
        <f t="shared" si="1143"/>
        <v>0</v>
      </c>
      <c r="V735" s="30">
        <f t="shared" si="1143"/>
        <v>3432.8</v>
      </c>
      <c r="X735" s="183"/>
    </row>
    <row r="736" spans="1:24" ht="15.75" hidden="1" outlineLevel="5" x14ac:dyDescent="0.2">
      <c r="A736" s="32" t="s">
        <v>553</v>
      </c>
      <c r="B736" s="32" t="s">
        <v>555</v>
      </c>
      <c r="C736" s="32" t="s">
        <v>291</v>
      </c>
      <c r="D736" s="32"/>
      <c r="E736" s="33" t="s">
        <v>292</v>
      </c>
      <c r="F736" s="30">
        <f t="shared" ref="F736:V736" si="1144">F737</f>
        <v>2865.9</v>
      </c>
      <c r="G736" s="30">
        <f t="shared" si="1144"/>
        <v>0</v>
      </c>
      <c r="H736" s="30">
        <f t="shared" si="1144"/>
        <v>2865.9</v>
      </c>
      <c r="I736" s="30">
        <f t="shared" si="1144"/>
        <v>0</v>
      </c>
      <c r="J736" s="30">
        <f t="shared" si="1144"/>
        <v>0</v>
      </c>
      <c r="K736" s="30">
        <f t="shared" si="1144"/>
        <v>0</v>
      </c>
      <c r="L736" s="30">
        <f t="shared" si="1144"/>
        <v>2865.9</v>
      </c>
      <c r="M736" s="30">
        <f t="shared" si="1144"/>
        <v>2865.9</v>
      </c>
      <c r="N736" s="30">
        <f t="shared" si="1144"/>
        <v>0</v>
      </c>
      <c r="O736" s="30">
        <f t="shared" si="1144"/>
        <v>2865.9</v>
      </c>
      <c r="P736" s="30">
        <f t="shared" si="1144"/>
        <v>0</v>
      </c>
      <c r="Q736" s="30">
        <f t="shared" si="1144"/>
        <v>2865.9</v>
      </c>
      <c r="R736" s="30">
        <f>R737</f>
        <v>2865.9</v>
      </c>
      <c r="S736" s="30">
        <f t="shared" si="1144"/>
        <v>0</v>
      </c>
      <c r="T736" s="30">
        <f t="shared" si="1144"/>
        <v>2865.9</v>
      </c>
      <c r="U736" s="30">
        <f t="shared" si="1144"/>
        <v>0</v>
      </c>
      <c r="V736" s="30">
        <f t="shared" si="1144"/>
        <v>2865.9</v>
      </c>
      <c r="X736" s="183"/>
    </row>
    <row r="737" spans="1:24" ht="15.75" hidden="1" outlineLevel="7" x14ac:dyDescent="0.2">
      <c r="A737" s="34" t="s">
        <v>553</v>
      </c>
      <c r="B737" s="34" t="s">
        <v>555</v>
      </c>
      <c r="C737" s="34" t="s">
        <v>291</v>
      </c>
      <c r="D737" s="34" t="s">
        <v>15</v>
      </c>
      <c r="E737" s="35" t="s">
        <v>16</v>
      </c>
      <c r="F737" s="31">
        <v>2865.9</v>
      </c>
      <c r="G737" s="31"/>
      <c r="H737" s="31">
        <f>SUM(F737:G737)</f>
        <v>2865.9</v>
      </c>
      <c r="I737" s="31"/>
      <c r="J737" s="31"/>
      <c r="K737" s="31"/>
      <c r="L737" s="31">
        <f>SUM(H737:K737)</f>
        <v>2865.9</v>
      </c>
      <c r="M737" s="31">
        <v>2865.9</v>
      </c>
      <c r="N737" s="31"/>
      <c r="O737" s="31">
        <f>SUM(M737:N737)</f>
        <v>2865.9</v>
      </c>
      <c r="P737" s="31"/>
      <c r="Q737" s="31">
        <f>SUM(O737:P737)</f>
        <v>2865.9</v>
      </c>
      <c r="R737" s="31">
        <v>2865.9</v>
      </c>
      <c r="S737" s="31"/>
      <c r="T737" s="31">
        <f>SUM(R737:S737)</f>
        <v>2865.9</v>
      </c>
      <c r="U737" s="31"/>
      <c r="V737" s="31">
        <f>SUM(T737:U737)</f>
        <v>2865.9</v>
      </c>
      <c r="X737" s="183"/>
    </row>
    <row r="738" spans="1:24" s="68" customFormat="1" ht="15.75" hidden="1" outlineLevel="7" x14ac:dyDescent="0.2">
      <c r="A738" s="32" t="s">
        <v>553</v>
      </c>
      <c r="B738" s="32" t="s">
        <v>555</v>
      </c>
      <c r="C738" s="32" t="s">
        <v>422</v>
      </c>
      <c r="D738" s="32"/>
      <c r="E738" s="33" t="s">
        <v>420</v>
      </c>
      <c r="F738" s="30">
        <f t="shared" ref="F738:V740" si="1145">F739</f>
        <v>100</v>
      </c>
      <c r="G738" s="30">
        <f t="shared" si="1145"/>
        <v>0</v>
      </c>
      <c r="H738" s="30">
        <f t="shared" si="1145"/>
        <v>100</v>
      </c>
      <c r="I738" s="30">
        <f t="shared" si="1145"/>
        <v>0</v>
      </c>
      <c r="J738" s="30">
        <f t="shared" si="1145"/>
        <v>0</v>
      </c>
      <c r="K738" s="30">
        <f t="shared" si="1145"/>
        <v>0</v>
      </c>
      <c r="L738" s="30">
        <f t="shared" si="1145"/>
        <v>100</v>
      </c>
      <c r="M738" s="30">
        <f t="shared" si="1145"/>
        <v>100</v>
      </c>
      <c r="N738" s="30">
        <f t="shared" si="1145"/>
        <v>0</v>
      </c>
      <c r="O738" s="30">
        <f t="shared" si="1145"/>
        <v>100</v>
      </c>
      <c r="P738" s="30">
        <f t="shared" si="1145"/>
        <v>0</v>
      </c>
      <c r="Q738" s="30">
        <f t="shared" si="1145"/>
        <v>100</v>
      </c>
      <c r="R738" s="30">
        <f t="shared" ref="R738:R740" si="1146">R739</f>
        <v>100</v>
      </c>
      <c r="S738" s="30">
        <f t="shared" si="1145"/>
        <v>0</v>
      </c>
      <c r="T738" s="30">
        <f t="shared" si="1145"/>
        <v>100</v>
      </c>
      <c r="U738" s="30">
        <f t="shared" si="1145"/>
        <v>0</v>
      </c>
      <c r="V738" s="30">
        <f t="shared" si="1145"/>
        <v>100</v>
      </c>
      <c r="X738" s="183"/>
    </row>
    <row r="739" spans="1:24" ht="31.5" hidden="1" outlineLevel="7" x14ac:dyDescent="0.2">
      <c r="A739" s="34" t="s">
        <v>553</v>
      </c>
      <c r="B739" s="34" t="s">
        <v>555</v>
      </c>
      <c r="C739" s="34" t="s">
        <v>422</v>
      </c>
      <c r="D739" s="34" t="s">
        <v>65</v>
      </c>
      <c r="E739" s="40" t="s">
        <v>421</v>
      </c>
      <c r="F739" s="31">
        <v>100</v>
      </c>
      <c r="G739" s="31"/>
      <c r="H739" s="31">
        <f>SUM(F739:G739)</f>
        <v>100</v>
      </c>
      <c r="I739" s="31"/>
      <c r="J739" s="31"/>
      <c r="K739" s="31"/>
      <c r="L739" s="31">
        <f>SUM(H739:K739)</f>
        <v>100</v>
      </c>
      <c r="M739" s="31">
        <v>100</v>
      </c>
      <c r="N739" s="31"/>
      <c r="O739" s="31">
        <f>SUM(M739:N739)</f>
        <v>100</v>
      </c>
      <c r="P739" s="31"/>
      <c r="Q739" s="31">
        <f>SUM(O739:P739)</f>
        <v>100</v>
      </c>
      <c r="R739" s="31">
        <v>100</v>
      </c>
      <c r="S739" s="31"/>
      <c r="T739" s="31">
        <f>SUM(R739:S739)</f>
        <v>100</v>
      </c>
      <c r="U739" s="31"/>
      <c r="V739" s="31">
        <f>SUM(T739:U739)</f>
        <v>100</v>
      </c>
      <c r="X739" s="183"/>
    </row>
    <row r="740" spans="1:24" ht="34.5" customHeight="1" outlineLevel="7" x14ac:dyDescent="0.2">
      <c r="A740" s="22" t="s">
        <v>553</v>
      </c>
      <c r="B740" s="22" t="s">
        <v>555</v>
      </c>
      <c r="C740" s="22" t="s">
        <v>688</v>
      </c>
      <c r="D740" s="22"/>
      <c r="E740" s="23" t="s">
        <v>608</v>
      </c>
      <c r="F740" s="30">
        <f t="shared" si="1145"/>
        <v>1699.3</v>
      </c>
      <c r="G740" s="30">
        <f t="shared" si="1145"/>
        <v>0</v>
      </c>
      <c r="H740" s="30">
        <f t="shared" si="1145"/>
        <v>1699.3</v>
      </c>
      <c r="I740" s="30">
        <f t="shared" si="1145"/>
        <v>0</v>
      </c>
      <c r="J740" s="30">
        <f t="shared" si="1145"/>
        <v>0</v>
      </c>
      <c r="K740" s="30">
        <f t="shared" si="1145"/>
        <v>-0.02</v>
      </c>
      <c r="L740" s="30">
        <f t="shared" si="1145"/>
        <v>1699.28</v>
      </c>
      <c r="M740" s="30">
        <f t="shared" si="1145"/>
        <v>466.9</v>
      </c>
      <c r="N740" s="30">
        <f t="shared" si="1145"/>
        <v>0</v>
      </c>
      <c r="O740" s="30">
        <f t="shared" si="1145"/>
        <v>466.9</v>
      </c>
      <c r="P740" s="30">
        <f t="shared" si="1145"/>
        <v>0</v>
      </c>
      <c r="Q740" s="30">
        <f t="shared" si="1145"/>
        <v>466.9</v>
      </c>
      <c r="R740" s="30">
        <f t="shared" si="1146"/>
        <v>466.9</v>
      </c>
      <c r="S740" s="30">
        <f t="shared" si="1145"/>
        <v>0</v>
      </c>
      <c r="T740" s="30">
        <f t="shared" si="1145"/>
        <v>466.9</v>
      </c>
      <c r="U740" s="30">
        <f t="shared" si="1145"/>
        <v>0</v>
      </c>
      <c r="V740" s="30">
        <f t="shared" si="1145"/>
        <v>466.9</v>
      </c>
      <c r="X740" s="183"/>
    </row>
    <row r="741" spans="1:24" ht="31.5" outlineLevel="7" x14ac:dyDescent="0.2">
      <c r="A741" s="26" t="s">
        <v>553</v>
      </c>
      <c r="B741" s="26" t="s">
        <v>555</v>
      </c>
      <c r="C741" s="26" t="s">
        <v>688</v>
      </c>
      <c r="D741" s="26" t="s">
        <v>65</v>
      </c>
      <c r="E741" s="27" t="s">
        <v>66</v>
      </c>
      <c r="F741" s="31">
        <v>1699.3</v>
      </c>
      <c r="G741" s="31"/>
      <c r="H741" s="31">
        <f>SUM(F741:G741)</f>
        <v>1699.3</v>
      </c>
      <c r="I741" s="31"/>
      <c r="J741" s="31"/>
      <c r="K741" s="55">
        <v>-0.02</v>
      </c>
      <c r="L741" s="31">
        <f>SUM(H741:K741)</f>
        <v>1699.28</v>
      </c>
      <c r="M741" s="31">
        <v>466.9</v>
      </c>
      <c r="N741" s="31"/>
      <c r="O741" s="31">
        <f>SUM(M741:N741)</f>
        <v>466.9</v>
      </c>
      <c r="P741" s="31"/>
      <c r="Q741" s="31">
        <f>SUM(O741:P741)</f>
        <v>466.9</v>
      </c>
      <c r="R741" s="31">
        <v>466.9</v>
      </c>
      <c r="S741" s="31"/>
      <c r="T741" s="31">
        <f>SUM(R741:S741)</f>
        <v>466.9</v>
      </c>
      <c r="U741" s="31"/>
      <c r="V741" s="31">
        <f>SUM(T741:U741)</f>
        <v>466.9</v>
      </c>
      <c r="X741" s="183"/>
    </row>
    <row r="742" spans="1:24" ht="15.75" outlineLevel="7" x14ac:dyDescent="0.25">
      <c r="A742" s="111" t="s">
        <v>553</v>
      </c>
      <c r="B742" s="111" t="s">
        <v>555</v>
      </c>
      <c r="C742" s="111" t="s">
        <v>820</v>
      </c>
      <c r="D742" s="111"/>
      <c r="E742" s="119" t="s">
        <v>822</v>
      </c>
      <c r="F742" s="31"/>
      <c r="G742" s="31"/>
      <c r="H742" s="31"/>
      <c r="I742" s="30">
        <f>I743</f>
        <v>0</v>
      </c>
      <c r="J742" s="30">
        <f t="shared" ref="J742:L743" si="1147">J743</f>
        <v>100</v>
      </c>
      <c r="K742" s="30">
        <f t="shared" si="1147"/>
        <v>0</v>
      </c>
      <c r="L742" s="30">
        <f t="shared" si="1147"/>
        <v>100</v>
      </c>
      <c r="M742" s="31"/>
      <c r="N742" s="31"/>
      <c r="O742" s="31"/>
      <c r="P742" s="31"/>
      <c r="Q742" s="31"/>
      <c r="R742" s="31"/>
      <c r="S742" s="31"/>
      <c r="T742" s="31"/>
      <c r="U742" s="31"/>
      <c r="V742" s="31"/>
      <c r="X742" s="183"/>
    </row>
    <row r="743" spans="1:24" ht="31.5" outlineLevel="7" x14ac:dyDescent="0.25">
      <c r="A743" s="111" t="s">
        <v>553</v>
      </c>
      <c r="B743" s="111" t="s">
        <v>555</v>
      </c>
      <c r="C743" s="111" t="s">
        <v>821</v>
      </c>
      <c r="D743" s="111"/>
      <c r="E743" s="119" t="s">
        <v>608</v>
      </c>
      <c r="F743" s="31"/>
      <c r="G743" s="31"/>
      <c r="H743" s="31"/>
      <c r="I743" s="30">
        <f>I744</f>
        <v>0</v>
      </c>
      <c r="J743" s="30">
        <f t="shared" si="1147"/>
        <v>100</v>
      </c>
      <c r="K743" s="30">
        <f t="shared" si="1147"/>
        <v>0</v>
      </c>
      <c r="L743" s="30">
        <f t="shared" si="1147"/>
        <v>100</v>
      </c>
      <c r="M743" s="31"/>
      <c r="N743" s="31"/>
      <c r="O743" s="31"/>
      <c r="P743" s="31"/>
      <c r="Q743" s="31"/>
      <c r="R743" s="31"/>
      <c r="S743" s="31"/>
      <c r="T743" s="31"/>
      <c r="U743" s="31"/>
      <c r="V743" s="31"/>
      <c r="X743" s="183"/>
    </row>
    <row r="744" spans="1:24" ht="31.5" outlineLevel="7" x14ac:dyDescent="0.25">
      <c r="A744" s="113" t="s">
        <v>553</v>
      </c>
      <c r="B744" s="113" t="s">
        <v>555</v>
      </c>
      <c r="C744" s="113" t="s">
        <v>821</v>
      </c>
      <c r="D744" s="113" t="s">
        <v>65</v>
      </c>
      <c r="E744" s="118" t="s">
        <v>66</v>
      </c>
      <c r="F744" s="31"/>
      <c r="G744" s="31"/>
      <c r="H744" s="31"/>
      <c r="I744" s="31"/>
      <c r="J744" s="31">
        <v>100</v>
      </c>
      <c r="K744" s="55"/>
      <c r="L744" s="31">
        <f>SUM(H744:K744)</f>
        <v>100</v>
      </c>
      <c r="M744" s="31"/>
      <c r="N744" s="31"/>
      <c r="O744" s="31"/>
      <c r="P744" s="31"/>
      <c r="Q744" s="31"/>
      <c r="R744" s="31"/>
      <c r="S744" s="31"/>
      <c r="T744" s="31"/>
      <c r="U744" s="31"/>
      <c r="V744" s="31"/>
      <c r="X744" s="183"/>
    </row>
    <row r="745" spans="1:24" ht="31.5" hidden="1" outlineLevel="5" x14ac:dyDescent="0.2">
      <c r="A745" s="32" t="s">
        <v>553</v>
      </c>
      <c r="B745" s="32" t="s">
        <v>555</v>
      </c>
      <c r="C745" s="32" t="s">
        <v>293</v>
      </c>
      <c r="D745" s="32"/>
      <c r="E745" s="33" t="s">
        <v>573</v>
      </c>
      <c r="F745" s="30">
        <f t="shared" ref="F745:V745" si="1148">F746</f>
        <v>1050</v>
      </c>
      <c r="G745" s="30">
        <f t="shared" si="1148"/>
        <v>0</v>
      </c>
      <c r="H745" s="30">
        <f t="shared" si="1148"/>
        <v>1050</v>
      </c>
      <c r="I745" s="30">
        <f t="shared" si="1148"/>
        <v>0</v>
      </c>
      <c r="J745" s="30">
        <f t="shared" si="1148"/>
        <v>0</v>
      </c>
      <c r="K745" s="30">
        <f t="shared" si="1148"/>
        <v>0</v>
      </c>
      <c r="L745" s="30">
        <f t="shared" si="1148"/>
        <v>1050</v>
      </c>
      <c r="M745" s="30">
        <f t="shared" si="1148"/>
        <v>0</v>
      </c>
      <c r="N745" s="30">
        <f t="shared" si="1148"/>
        <v>0</v>
      </c>
      <c r="O745" s="30">
        <f t="shared" si="1148"/>
        <v>0</v>
      </c>
      <c r="P745" s="30">
        <f t="shared" si="1148"/>
        <v>0</v>
      </c>
      <c r="Q745" s="30">
        <f t="shared" si="1148"/>
        <v>0</v>
      </c>
      <c r="R745" s="30">
        <f t="shared" si="1148"/>
        <v>0</v>
      </c>
      <c r="S745" s="30">
        <f t="shared" si="1148"/>
        <v>0</v>
      </c>
      <c r="T745" s="30">
        <f t="shared" si="1148"/>
        <v>0</v>
      </c>
      <c r="U745" s="30">
        <f t="shared" si="1148"/>
        <v>0</v>
      </c>
      <c r="V745" s="30">
        <f t="shared" si="1148"/>
        <v>0</v>
      </c>
      <c r="X745" s="183"/>
    </row>
    <row r="746" spans="1:24" ht="31.5" hidden="1" outlineLevel="7" x14ac:dyDescent="0.2">
      <c r="A746" s="34" t="s">
        <v>553</v>
      </c>
      <c r="B746" s="34" t="s">
        <v>555</v>
      </c>
      <c r="C746" s="34" t="s">
        <v>293</v>
      </c>
      <c r="D746" s="34" t="s">
        <v>65</v>
      </c>
      <c r="E746" s="35" t="s">
        <v>66</v>
      </c>
      <c r="F746" s="31">
        <v>1050</v>
      </c>
      <c r="G746" s="31"/>
      <c r="H746" s="31">
        <f>SUM(F746:G746)</f>
        <v>1050</v>
      </c>
      <c r="I746" s="31"/>
      <c r="J746" s="31"/>
      <c r="K746" s="31"/>
      <c r="L746" s="31">
        <f>SUM(H746:K746)</f>
        <v>1050</v>
      </c>
      <c r="M746" s="31"/>
      <c r="N746" s="31"/>
      <c r="O746" s="31">
        <f>SUM(M746:N746)</f>
        <v>0</v>
      </c>
      <c r="P746" s="31"/>
      <c r="Q746" s="31">
        <f>SUM(O746:P746)</f>
        <v>0</v>
      </c>
      <c r="R746" s="31"/>
      <c r="S746" s="31"/>
      <c r="T746" s="31">
        <f>SUM(R746:S746)</f>
        <v>0</v>
      </c>
      <c r="U746" s="31"/>
      <c r="V746" s="31">
        <f>SUM(T746:U746)</f>
        <v>0</v>
      </c>
      <c r="X746" s="183"/>
    </row>
    <row r="747" spans="1:24" ht="31.5" outlineLevel="3" collapsed="1" x14ac:dyDescent="0.2">
      <c r="A747" s="32" t="s">
        <v>553</v>
      </c>
      <c r="B747" s="32" t="s">
        <v>555</v>
      </c>
      <c r="C747" s="32" t="s">
        <v>294</v>
      </c>
      <c r="D747" s="32"/>
      <c r="E747" s="33" t="s">
        <v>295</v>
      </c>
      <c r="F747" s="30">
        <f t="shared" ref="F747:R747" si="1149">F748+F751</f>
        <v>732114.61</v>
      </c>
      <c r="G747" s="30">
        <f t="shared" ref="G747:J747" si="1150">G748+G751</f>
        <v>0</v>
      </c>
      <c r="H747" s="30">
        <f t="shared" si="1150"/>
        <v>732114.61</v>
      </c>
      <c r="I747" s="30">
        <f t="shared" si="1150"/>
        <v>0</v>
      </c>
      <c r="J747" s="30">
        <f t="shared" si="1150"/>
        <v>4799.6000000000004</v>
      </c>
      <c r="K747" s="30">
        <f t="shared" ref="K747:L747" si="1151">K748+K751</f>
        <v>-6</v>
      </c>
      <c r="L747" s="30">
        <f t="shared" si="1151"/>
        <v>736908.21</v>
      </c>
      <c r="M747" s="30">
        <f t="shared" si="1149"/>
        <v>734755.80999999994</v>
      </c>
      <c r="N747" s="30">
        <f t="shared" si="1149"/>
        <v>0</v>
      </c>
      <c r="O747" s="30">
        <f t="shared" si="1149"/>
        <v>734755.80999999994</v>
      </c>
      <c r="P747" s="30">
        <f t="shared" si="1149"/>
        <v>0</v>
      </c>
      <c r="Q747" s="30">
        <f t="shared" si="1149"/>
        <v>734755.80999999994</v>
      </c>
      <c r="R747" s="30">
        <f t="shared" si="1149"/>
        <v>727226.51</v>
      </c>
      <c r="S747" s="30">
        <f t="shared" ref="S747:V747" si="1152">S748+S751</f>
        <v>0</v>
      </c>
      <c r="T747" s="30">
        <f t="shared" si="1152"/>
        <v>727226.51</v>
      </c>
      <c r="U747" s="30">
        <f t="shared" si="1152"/>
        <v>0</v>
      </c>
      <c r="V747" s="30">
        <f t="shared" si="1152"/>
        <v>727226.51</v>
      </c>
      <c r="X747" s="183"/>
    </row>
    <row r="748" spans="1:24" ht="31.5" hidden="1" outlineLevel="4" x14ac:dyDescent="0.2">
      <c r="A748" s="32" t="s">
        <v>553</v>
      </c>
      <c r="B748" s="32" t="s">
        <v>555</v>
      </c>
      <c r="C748" s="32" t="s">
        <v>296</v>
      </c>
      <c r="D748" s="32"/>
      <c r="E748" s="33" t="s">
        <v>35</v>
      </c>
      <c r="F748" s="30">
        <f t="shared" ref="F748:V749" si="1153">F749</f>
        <v>143359.9</v>
      </c>
      <c r="G748" s="30">
        <f t="shared" si="1153"/>
        <v>0</v>
      </c>
      <c r="H748" s="30">
        <f t="shared" si="1153"/>
        <v>143359.9</v>
      </c>
      <c r="I748" s="30">
        <f t="shared" si="1153"/>
        <v>0</v>
      </c>
      <c r="J748" s="30">
        <f t="shared" si="1153"/>
        <v>0</v>
      </c>
      <c r="K748" s="30">
        <f t="shared" si="1153"/>
        <v>0</v>
      </c>
      <c r="L748" s="30">
        <f t="shared" si="1153"/>
        <v>143359.9</v>
      </c>
      <c r="M748" s="30">
        <f t="shared" ref="M748:M749" si="1154">M749</f>
        <v>143359.9</v>
      </c>
      <c r="N748" s="30">
        <f t="shared" si="1153"/>
        <v>0</v>
      </c>
      <c r="O748" s="30">
        <f t="shared" si="1153"/>
        <v>143359.9</v>
      </c>
      <c r="P748" s="30">
        <f t="shared" si="1153"/>
        <v>0</v>
      </c>
      <c r="Q748" s="30">
        <f t="shared" si="1153"/>
        <v>143359.9</v>
      </c>
      <c r="R748" s="30">
        <f t="shared" ref="R748:R749" si="1155">R749</f>
        <v>143359.9</v>
      </c>
      <c r="S748" s="30">
        <f t="shared" si="1153"/>
        <v>0</v>
      </c>
      <c r="T748" s="30">
        <f t="shared" si="1153"/>
        <v>143359.9</v>
      </c>
      <c r="U748" s="30">
        <f t="shared" si="1153"/>
        <v>0</v>
      </c>
      <c r="V748" s="30">
        <f t="shared" si="1153"/>
        <v>143359.9</v>
      </c>
      <c r="X748" s="183"/>
    </row>
    <row r="749" spans="1:24" ht="15.75" hidden="1" outlineLevel="5" x14ac:dyDescent="0.2">
      <c r="A749" s="32" t="s">
        <v>553</v>
      </c>
      <c r="B749" s="32" t="s">
        <v>555</v>
      </c>
      <c r="C749" s="32" t="s">
        <v>297</v>
      </c>
      <c r="D749" s="32"/>
      <c r="E749" s="33" t="s">
        <v>298</v>
      </c>
      <c r="F749" s="30">
        <f t="shared" si="1153"/>
        <v>143359.9</v>
      </c>
      <c r="G749" s="30">
        <f t="shared" si="1153"/>
        <v>0</v>
      </c>
      <c r="H749" s="30">
        <f t="shared" si="1153"/>
        <v>143359.9</v>
      </c>
      <c r="I749" s="30">
        <f t="shared" si="1153"/>
        <v>0</v>
      </c>
      <c r="J749" s="30">
        <f t="shared" si="1153"/>
        <v>0</v>
      </c>
      <c r="K749" s="30">
        <f t="shared" si="1153"/>
        <v>0</v>
      </c>
      <c r="L749" s="30">
        <f t="shared" si="1153"/>
        <v>143359.9</v>
      </c>
      <c r="M749" s="30">
        <f t="shared" si="1154"/>
        <v>143359.9</v>
      </c>
      <c r="N749" s="30">
        <f t="shared" si="1153"/>
        <v>0</v>
      </c>
      <c r="O749" s="30">
        <f t="shared" si="1153"/>
        <v>143359.9</v>
      </c>
      <c r="P749" s="30">
        <f t="shared" si="1153"/>
        <v>0</v>
      </c>
      <c r="Q749" s="30">
        <f t="shared" si="1153"/>
        <v>143359.9</v>
      </c>
      <c r="R749" s="30">
        <f t="shared" si="1155"/>
        <v>143359.9</v>
      </c>
      <c r="S749" s="30">
        <f t="shared" si="1153"/>
        <v>0</v>
      </c>
      <c r="T749" s="30">
        <f t="shared" si="1153"/>
        <v>143359.9</v>
      </c>
      <c r="U749" s="30">
        <f t="shared" si="1153"/>
        <v>0</v>
      </c>
      <c r="V749" s="30">
        <f t="shared" si="1153"/>
        <v>143359.9</v>
      </c>
      <c r="X749" s="183"/>
    </row>
    <row r="750" spans="1:24" ht="31.5" hidden="1" outlineLevel="7" x14ac:dyDescent="0.2">
      <c r="A750" s="34" t="s">
        <v>553</v>
      </c>
      <c r="B750" s="34" t="s">
        <v>555</v>
      </c>
      <c r="C750" s="34" t="s">
        <v>297</v>
      </c>
      <c r="D750" s="34" t="s">
        <v>65</v>
      </c>
      <c r="E750" s="35" t="s">
        <v>66</v>
      </c>
      <c r="F750" s="31">
        <f>143330.4+29.5</f>
        <v>143359.9</v>
      </c>
      <c r="G750" s="31"/>
      <c r="H750" s="31">
        <f>SUM(F750:G750)</f>
        <v>143359.9</v>
      </c>
      <c r="I750" s="31"/>
      <c r="J750" s="31"/>
      <c r="K750" s="31"/>
      <c r="L750" s="31">
        <f>SUM(H750:K750)</f>
        <v>143359.9</v>
      </c>
      <c r="M750" s="31">
        <f t="shared" ref="M750:R750" si="1156">143330.4+29.5</f>
        <v>143359.9</v>
      </c>
      <c r="N750" s="31"/>
      <c r="O750" s="31">
        <f>SUM(M750:N750)</f>
        <v>143359.9</v>
      </c>
      <c r="P750" s="31"/>
      <c r="Q750" s="31">
        <f>SUM(O750:P750)</f>
        <v>143359.9</v>
      </c>
      <c r="R750" s="31">
        <f t="shared" si="1156"/>
        <v>143359.9</v>
      </c>
      <c r="S750" s="31"/>
      <c r="T750" s="31">
        <f>SUM(R750:S750)</f>
        <v>143359.9</v>
      </c>
      <c r="U750" s="31"/>
      <c r="V750" s="31">
        <f>SUM(T750:U750)</f>
        <v>143359.9</v>
      </c>
      <c r="X750" s="183"/>
    </row>
    <row r="751" spans="1:24" ht="31.5" outlineLevel="4" x14ac:dyDescent="0.2">
      <c r="A751" s="32" t="s">
        <v>553</v>
      </c>
      <c r="B751" s="32" t="s">
        <v>555</v>
      </c>
      <c r="C751" s="32" t="s">
        <v>299</v>
      </c>
      <c r="D751" s="32"/>
      <c r="E751" s="33" t="s">
        <v>300</v>
      </c>
      <c r="F751" s="30">
        <f>F752+F756</f>
        <v>588754.71</v>
      </c>
      <c r="G751" s="30">
        <f t="shared" ref="G751" si="1157">G752+G756</f>
        <v>0</v>
      </c>
      <c r="H751" s="30">
        <f>H752+H756+H754</f>
        <v>588754.71</v>
      </c>
      <c r="I751" s="30">
        <f t="shared" ref="I751:V751" si="1158">I752+I756+I754</f>
        <v>0</v>
      </c>
      <c r="J751" s="30">
        <f t="shared" si="1158"/>
        <v>4799.6000000000004</v>
      </c>
      <c r="K751" s="30">
        <f t="shared" si="1158"/>
        <v>-6</v>
      </c>
      <c r="L751" s="30">
        <f t="shared" si="1158"/>
        <v>593548.30999999994</v>
      </c>
      <c r="M751" s="30">
        <f t="shared" si="1158"/>
        <v>591395.90999999992</v>
      </c>
      <c r="N751" s="30">
        <f t="shared" si="1158"/>
        <v>0</v>
      </c>
      <c r="O751" s="30">
        <f t="shared" si="1158"/>
        <v>591395.90999999992</v>
      </c>
      <c r="P751" s="30">
        <f t="shared" si="1158"/>
        <v>0</v>
      </c>
      <c r="Q751" s="30">
        <f t="shared" si="1158"/>
        <v>591395.90999999992</v>
      </c>
      <c r="R751" s="30">
        <f t="shared" si="1158"/>
        <v>583866.61</v>
      </c>
      <c r="S751" s="30">
        <f t="shared" si="1158"/>
        <v>0</v>
      </c>
      <c r="T751" s="30">
        <f t="shared" si="1158"/>
        <v>583866.61</v>
      </c>
      <c r="U751" s="30">
        <f t="shared" si="1158"/>
        <v>0</v>
      </c>
      <c r="V751" s="30">
        <f t="shared" si="1158"/>
        <v>583866.61</v>
      </c>
      <c r="X751" s="183"/>
    </row>
    <row r="752" spans="1:24" ht="31.5" outlineLevel="5" x14ac:dyDescent="0.2">
      <c r="A752" s="32" t="s">
        <v>553</v>
      </c>
      <c r="B752" s="32" t="s">
        <v>555</v>
      </c>
      <c r="C752" s="32" t="s">
        <v>301</v>
      </c>
      <c r="D752" s="32"/>
      <c r="E752" s="33" t="s">
        <v>302</v>
      </c>
      <c r="F752" s="30">
        <f t="shared" ref="F752:V754" si="1159">F753</f>
        <v>6287.7</v>
      </c>
      <c r="G752" s="30">
        <f t="shared" si="1159"/>
        <v>0</v>
      </c>
      <c r="H752" s="30">
        <f t="shared" si="1159"/>
        <v>6287.7</v>
      </c>
      <c r="I752" s="30">
        <f t="shared" si="1159"/>
        <v>0</v>
      </c>
      <c r="J752" s="30">
        <f t="shared" si="1159"/>
        <v>0</v>
      </c>
      <c r="K752" s="30">
        <f t="shared" si="1159"/>
        <v>-6</v>
      </c>
      <c r="L752" s="30">
        <f t="shared" si="1159"/>
        <v>6281.7</v>
      </c>
      <c r="M752" s="30">
        <f t="shared" si="1159"/>
        <v>6287.7</v>
      </c>
      <c r="N752" s="30">
        <f t="shared" si="1159"/>
        <v>0</v>
      </c>
      <c r="O752" s="30">
        <f t="shared" si="1159"/>
        <v>6287.7</v>
      </c>
      <c r="P752" s="30">
        <f t="shared" si="1159"/>
        <v>0</v>
      </c>
      <c r="Q752" s="30">
        <f t="shared" si="1159"/>
        <v>6287.7</v>
      </c>
      <c r="R752" s="30">
        <f>R753</f>
        <v>6287.7</v>
      </c>
      <c r="S752" s="30">
        <f t="shared" si="1159"/>
        <v>0</v>
      </c>
      <c r="T752" s="30">
        <f t="shared" si="1159"/>
        <v>6287.7</v>
      </c>
      <c r="U752" s="30">
        <f t="shared" si="1159"/>
        <v>0</v>
      </c>
      <c r="V752" s="30">
        <f t="shared" si="1159"/>
        <v>6287.7</v>
      </c>
      <c r="X752" s="183"/>
    </row>
    <row r="753" spans="1:24" ht="31.5" outlineLevel="7" x14ac:dyDescent="0.2">
      <c r="A753" s="34" t="s">
        <v>553</v>
      </c>
      <c r="B753" s="34" t="s">
        <v>555</v>
      </c>
      <c r="C753" s="34" t="s">
        <v>301</v>
      </c>
      <c r="D753" s="34" t="s">
        <v>65</v>
      </c>
      <c r="E753" s="35" t="s">
        <v>66</v>
      </c>
      <c r="F753" s="31">
        <v>6287.7</v>
      </c>
      <c r="G753" s="31"/>
      <c r="H753" s="31">
        <f>SUM(F753:G753)</f>
        <v>6287.7</v>
      </c>
      <c r="I753" s="31"/>
      <c r="J753" s="31"/>
      <c r="K753" s="31">
        <v>-6</v>
      </c>
      <c r="L753" s="31">
        <f>SUM(H753:K753)</f>
        <v>6281.7</v>
      </c>
      <c r="M753" s="31">
        <v>6287.7</v>
      </c>
      <c r="N753" s="31"/>
      <c r="O753" s="31">
        <f>SUM(M753:N753)</f>
        <v>6287.7</v>
      </c>
      <c r="P753" s="31"/>
      <c r="Q753" s="31">
        <f>SUM(O753:P753)</f>
        <v>6287.7</v>
      </c>
      <c r="R753" s="31">
        <v>6287.7</v>
      </c>
      <c r="S753" s="31"/>
      <c r="T753" s="31">
        <f>SUM(R753:S753)</f>
        <v>6287.7</v>
      </c>
      <c r="U753" s="31"/>
      <c r="V753" s="31">
        <f>SUM(T753:U753)</f>
        <v>6287.7</v>
      </c>
      <c r="X753" s="183"/>
    </row>
    <row r="754" spans="1:24" ht="15.75" outlineLevel="7" x14ac:dyDescent="0.2">
      <c r="A754" s="32" t="s">
        <v>553</v>
      </c>
      <c r="B754" s="32" t="s">
        <v>555</v>
      </c>
      <c r="C754" s="32" t="s">
        <v>826</v>
      </c>
      <c r="D754" s="32"/>
      <c r="E754" s="33" t="s">
        <v>878</v>
      </c>
      <c r="F754" s="31"/>
      <c r="G754" s="31"/>
      <c r="H754" s="31"/>
      <c r="I754" s="30">
        <f t="shared" si="1159"/>
        <v>0</v>
      </c>
      <c r="J754" s="30">
        <f t="shared" si="1159"/>
        <v>4799.6000000000004</v>
      </c>
      <c r="K754" s="30">
        <f t="shared" si="1159"/>
        <v>0</v>
      </c>
      <c r="L754" s="30">
        <f t="shared" si="1159"/>
        <v>4799.6000000000004</v>
      </c>
      <c r="M754" s="31"/>
      <c r="N754" s="31"/>
      <c r="O754" s="31"/>
      <c r="P754" s="31"/>
      <c r="Q754" s="31"/>
      <c r="R754" s="31"/>
      <c r="S754" s="31"/>
      <c r="T754" s="31"/>
      <c r="U754" s="31"/>
      <c r="V754" s="31"/>
      <c r="X754" s="183"/>
    </row>
    <row r="755" spans="1:24" ht="31.5" outlineLevel="7" x14ac:dyDescent="0.2">
      <c r="A755" s="34" t="s">
        <v>553</v>
      </c>
      <c r="B755" s="34" t="s">
        <v>555</v>
      </c>
      <c r="C755" s="34" t="s">
        <v>826</v>
      </c>
      <c r="D755" s="34" t="s">
        <v>65</v>
      </c>
      <c r="E755" s="35" t="s">
        <v>66</v>
      </c>
      <c r="F755" s="31"/>
      <c r="G755" s="31"/>
      <c r="H755" s="31"/>
      <c r="I755" s="31"/>
      <c r="J755" s="31">
        <v>4799.6000000000004</v>
      </c>
      <c r="K755" s="31"/>
      <c r="L755" s="31">
        <f>SUM(H755:K755)</f>
        <v>4799.6000000000004</v>
      </c>
      <c r="M755" s="31"/>
      <c r="N755" s="31"/>
      <c r="O755" s="31"/>
      <c r="P755" s="31"/>
      <c r="Q755" s="31"/>
      <c r="R755" s="31"/>
      <c r="S755" s="31"/>
      <c r="T755" s="31"/>
      <c r="U755" s="31"/>
      <c r="V755" s="31"/>
      <c r="X755" s="183"/>
    </row>
    <row r="756" spans="1:24" ht="31.5" hidden="1" outlineLevel="5" x14ac:dyDescent="0.2">
      <c r="A756" s="32" t="s">
        <v>553</v>
      </c>
      <c r="B756" s="32" t="s">
        <v>555</v>
      </c>
      <c r="C756" s="32" t="s">
        <v>303</v>
      </c>
      <c r="D756" s="32"/>
      <c r="E756" s="33" t="s">
        <v>304</v>
      </c>
      <c r="F756" s="30">
        <f>F757+F758</f>
        <v>582467.01</v>
      </c>
      <c r="G756" s="30">
        <f t="shared" ref="G756:J756" si="1160">G757+G758</f>
        <v>0</v>
      </c>
      <c r="H756" s="30">
        <f t="shared" si="1160"/>
        <v>582467.01</v>
      </c>
      <c r="I756" s="30">
        <f t="shared" si="1160"/>
        <v>0</v>
      </c>
      <c r="J756" s="30">
        <f t="shared" si="1160"/>
        <v>0</v>
      </c>
      <c r="K756" s="30">
        <f t="shared" ref="K756:L756" si="1161">K757+K758</f>
        <v>0</v>
      </c>
      <c r="L756" s="30">
        <f t="shared" si="1161"/>
        <v>582467.01</v>
      </c>
      <c r="M756" s="30">
        <f t="shared" ref="M756:R756" si="1162">M757+M758</f>
        <v>585108.21</v>
      </c>
      <c r="N756" s="30">
        <f t="shared" ref="N756" si="1163">N757+N758</f>
        <v>0</v>
      </c>
      <c r="O756" s="30">
        <f t="shared" ref="O756:Q756" si="1164">O757+O758</f>
        <v>585108.21</v>
      </c>
      <c r="P756" s="30">
        <f t="shared" si="1164"/>
        <v>0</v>
      </c>
      <c r="Q756" s="30">
        <f t="shared" si="1164"/>
        <v>585108.21</v>
      </c>
      <c r="R756" s="30">
        <f t="shared" si="1162"/>
        <v>577578.91</v>
      </c>
      <c r="S756" s="30">
        <f t="shared" ref="S756" si="1165">S757+S758</f>
        <v>0</v>
      </c>
      <c r="T756" s="30">
        <f t="shared" ref="T756:V756" si="1166">T757+T758</f>
        <v>577578.91</v>
      </c>
      <c r="U756" s="30">
        <f t="shared" si="1166"/>
        <v>0</v>
      </c>
      <c r="V756" s="30">
        <f t="shared" si="1166"/>
        <v>577578.91</v>
      </c>
      <c r="X756" s="183"/>
    </row>
    <row r="757" spans="1:24" ht="31.5" hidden="1" outlineLevel="7" x14ac:dyDescent="0.2">
      <c r="A757" s="34" t="s">
        <v>553</v>
      </c>
      <c r="B757" s="34" t="s">
        <v>555</v>
      </c>
      <c r="C757" s="34" t="s">
        <v>303</v>
      </c>
      <c r="D757" s="34" t="s">
        <v>65</v>
      </c>
      <c r="E757" s="35" t="s">
        <v>66</v>
      </c>
      <c r="F757" s="31">
        <v>550744.51</v>
      </c>
      <c r="G757" s="31"/>
      <c r="H757" s="31">
        <f>SUM(F757:G757)</f>
        <v>550744.51</v>
      </c>
      <c r="I757" s="31"/>
      <c r="J757" s="31"/>
      <c r="K757" s="31"/>
      <c r="L757" s="31">
        <f>SUM(H757:K757)</f>
        <v>550744.51</v>
      </c>
      <c r="M757" s="31">
        <v>552514.21</v>
      </c>
      <c r="N757" s="31"/>
      <c r="O757" s="31">
        <f>SUM(M757:N757)</f>
        <v>552514.21</v>
      </c>
      <c r="P757" s="31"/>
      <c r="Q757" s="31">
        <f>SUM(O757:P757)</f>
        <v>552514.21</v>
      </c>
      <c r="R757" s="31">
        <v>544984.91</v>
      </c>
      <c r="S757" s="31"/>
      <c r="T757" s="31">
        <f>SUM(R757:S757)</f>
        <v>544984.91</v>
      </c>
      <c r="U757" s="31"/>
      <c r="V757" s="31">
        <f>SUM(T757:U757)</f>
        <v>544984.91</v>
      </c>
      <c r="X757" s="183"/>
    </row>
    <row r="758" spans="1:24" ht="15.75" hidden="1" outlineLevel="7" x14ac:dyDescent="0.2">
      <c r="A758" s="34" t="s">
        <v>553</v>
      </c>
      <c r="B758" s="34" t="s">
        <v>555</v>
      </c>
      <c r="C758" s="34" t="s">
        <v>303</v>
      </c>
      <c r="D758" s="34" t="s">
        <v>15</v>
      </c>
      <c r="E758" s="35" t="s">
        <v>16</v>
      </c>
      <c r="F758" s="31">
        <v>31722.5</v>
      </c>
      <c r="G758" s="31"/>
      <c r="H758" s="31">
        <f>SUM(F758:G758)</f>
        <v>31722.5</v>
      </c>
      <c r="I758" s="31"/>
      <c r="J758" s="31"/>
      <c r="K758" s="31"/>
      <c r="L758" s="31">
        <f>SUM(H758:K758)</f>
        <v>31722.5</v>
      </c>
      <c r="M758" s="31">
        <v>32594</v>
      </c>
      <c r="N758" s="31"/>
      <c r="O758" s="31">
        <f>SUM(M758:N758)</f>
        <v>32594</v>
      </c>
      <c r="P758" s="31"/>
      <c r="Q758" s="31">
        <f>SUM(O758:P758)</f>
        <v>32594</v>
      </c>
      <c r="R758" s="31">
        <v>32594</v>
      </c>
      <c r="S758" s="31"/>
      <c r="T758" s="31">
        <f>SUM(R758:S758)</f>
        <v>32594</v>
      </c>
      <c r="U758" s="31"/>
      <c r="V758" s="31">
        <f>SUM(T758:U758)</f>
        <v>32594</v>
      </c>
      <c r="X758" s="183"/>
    </row>
    <row r="759" spans="1:24" ht="31.5" hidden="1" outlineLevel="7" x14ac:dyDescent="0.2">
      <c r="A759" s="32" t="s">
        <v>553</v>
      </c>
      <c r="B759" s="32" t="s">
        <v>555</v>
      </c>
      <c r="C759" s="22" t="s">
        <v>49</v>
      </c>
      <c r="D759" s="22" t="s">
        <v>447</v>
      </c>
      <c r="E759" s="41" t="s">
        <v>637</v>
      </c>
      <c r="F759" s="30">
        <f t="shared" ref="F759:V760" si="1167">F760</f>
        <v>3716.1000000000004</v>
      </c>
      <c r="G759" s="30">
        <f t="shared" si="1167"/>
        <v>0</v>
      </c>
      <c r="H759" s="30">
        <f t="shared" si="1167"/>
        <v>3716.1000000000004</v>
      </c>
      <c r="I759" s="30">
        <f t="shared" si="1167"/>
        <v>0</v>
      </c>
      <c r="J759" s="30">
        <f t="shared" si="1167"/>
        <v>0</v>
      </c>
      <c r="K759" s="30">
        <f t="shared" si="1167"/>
        <v>0</v>
      </c>
      <c r="L759" s="30">
        <f t="shared" si="1167"/>
        <v>3716.1000000000004</v>
      </c>
      <c r="M759" s="30">
        <f t="shared" si="1167"/>
        <v>3716.1000000000004</v>
      </c>
      <c r="N759" s="30">
        <f t="shared" si="1167"/>
        <v>0</v>
      </c>
      <c r="O759" s="30">
        <f t="shared" si="1167"/>
        <v>3716.1000000000004</v>
      </c>
      <c r="P759" s="30">
        <f t="shared" si="1167"/>
        <v>0</v>
      </c>
      <c r="Q759" s="30">
        <f t="shared" si="1167"/>
        <v>3716.1000000000004</v>
      </c>
      <c r="R759" s="30">
        <f t="shared" si="1167"/>
        <v>3716.1000000000004</v>
      </c>
      <c r="S759" s="30">
        <f t="shared" si="1167"/>
        <v>0</v>
      </c>
      <c r="T759" s="30">
        <f t="shared" si="1167"/>
        <v>3716.1000000000004</v>
      </c>
      <c r="U759" s="30">
        <f t="shared" si="1167"/>
        <v>0</v>
      </c>
      <c r="V759" s="30">
        <f t="shared" si="1167"/>
        <v>3716.1000000000004</v>
      </c>
      <c r="X759" s="183"/>
    </row>
    <row r="760" spans="1:24" ht="31.5" hidden="1" outlineLevel="7" x14ac:dyDescent="0.2">
      <c r="A760" s="32" t="s">
        <v>553</v>
      </c>
      <c r="B760" s="32" t="s">
        <v>555</v>
      </c>
      <c r="C760" s="22" t="s">
        <v>92</v>
      </c>
      <c r="D760" s="22" t="s">
        <v>447</v>
      </c>
      <c r="E760" s="41" t="s">
        <v>93</v>
      </c>
      <c r="F760" s="30">
        <f t="shared" si="1167"/>
        <v>3716.1000000000004</v>
      </c>
      <c r="G760" s="30">
        <f t="shared" si="1167"/>
        <v>0</v>
      </c>
      <c r="H760" s="30">
        <f t="shared" si="1167"/>
        <v>3716.1000000000004</v>
      </c>
      <c r="I760" s="30">
        <f t="shared" si="1167"/>
        <v>0</v>
      </c>
      <c r="J760" s="30">
        <f t="shared" si="1167"/>
        <v>0</v>
      </c>
      <c r="K760" s="30">
        <f t="shared" si="1167"/>
        <v>0</v>
      </c>
      <c r="L760" s="30">
        <f t="shared" si="1167"/>
        <v>3716.1000000000004</v>
      </c>
      <c r="M760" s="30">
        <f t="shared" si="1167"/>
        <v>3716.1000000000004</v>
      </c>
      <c r="N760" s="30">
        <f t="shared" si="1167"/>
        <v>0</v>
      </c>
      <c r="O760" s="30">
        <f t="shared" si="1167"/>
        <v>3716.1000000000004</v>
      </c>
      <c r="P760" s="30">
        <f t="shared" si="1167"/>
        <v>0</v>
      </c>
      <c r="Q760" s="30">
        <f t="shared" si="1167"/>
        <v>3716.1000000000004</v>
      </c>
      <c r="R760" s="30">
        <f t="shared" si="1167"/>
        <v>3716.1000000000004</v>
      </c>
      <c r="S760" s="30">
        <f t="shared" si="1167"/>
        <v>0</v>
      </c>
      <c r="T760" s="30">
        <f t="shared" si="1167"/>
        <v>3716.1000000000004</v>
      </c>
      <c r="U760" s="30">
        <f t="shared" si="1167"/>
        <v>0</v>
      </c>
      <c r="V760" s="30">
        <f t="shared" si="1167"/>
        <v>3716.1000000000004</v>
      </c>
      <c r="X760" s="183"/>
    </row>
    <row r="761" spans="1:24" s="68" customFormat="1" ht="15.75" hidden="1" outlineLevel="7" x14ac:dyDescent="0.2">
      <c r="A761" s="32" t="s">
        <v>553</v>
      </c>
      <c r="B761" s="32" t="s">
        <v>555</v>
      </c>
      <c r="C761" s="22" t="s">
        <v>103</v>
      </c>
      <c r="D761" s="22"/>
      <c r="E761" s="41" t="s">
        <v>104</v>
      </c>
      <c r="F761" s="30">
        <f>F762+F764</f>
        <v>3716.1000000000004</v>
      </c>
      <c r="G761" s="30">
        <f t="shared" ref="G761:J761" si="1168">G762+G764</f>
        <v>0</v>
      </c>
      <c r="H761" s="30">
        <f t="shared" si="1168"/>
        <v>3716.1000000000004</v>
      </c>
      <c r="I761" s="30">
        <f t="shared" si="1168"/>
        <v>0</v>
      </c>
      <c r="J761" s="30">
        <f t="shared" si="1168"/>
        <v>0</v>
      </c>
      <c r="K761" s="30">
        <f t="shared" ref="K761:L761" si="1169">K762+K764</f>
        <v>0</v>
      </c>
      <c r="L761" s="30">
        <f t="shared" si="1169"/>
        <v>3716.1000000000004</v>
      </c>
      <c r="M761" s="30">
        <f t="shared" ref="M761:R761" si="1170">M762+M764</f>
        <v>3716.1000000000004</v>
      </c>
      <c r="N761" s="30">
        <f t="shared" ref="N761" si="1171">N762+N764</f>
        <v>0</v>
      </c>
      <c r="O761" s="30">
        <f t="shared" ref="O761:Q761" si="1172">O762+O764</f>
        <v>3716.1000000000004</v>
      </c>
      <c r="P761" s="30">
        <f t="shared" si="1172"/>
        <v>0</v>
      </c>
      <c r="Q761" s="30">
        <f t="shared" si="1172"/>
        <v>3716.1000000000004</v>
      </c>
      <c r="R761" s="30">
        <f t="shared" si="1170"/>
        <v>3716.1000000000004</v>
      </c>
      <c r="S761" s="30">
        <f t="shared" ref="S761" si="1173">S762+S764</f>
        <v>0</v>
      </c>
      <c r="T761" s="30">
        <f t="shared" ref="T761:V761" si="1174">T762+T764</f>
        <v>3716.1000000000004</v>
      </c>
      <c r="U761" s="30">
        <f t="shared" si="1174"/>
        <v>0</v>
      </c>
      <c r="V761" s="30">
        <f t="shared" si="1174"/>
        <v>3716.1000000000004</v>
      </c>
      <c r="X761" s="183"/>
    </row>
    <row r="762" spans="1:24" s="68" customFormat="1" ht="15.75" hidden="1" outlineLevel="7" x14ac:dyDescent="0.2">
      <c r="A762" s="32" t="s">
        <v>553</v>
      </c>
      <c r="B762" s="32" t="s">
        <v>555</v>
      </c>
      <c r="C762" s="6" t="s">
        <v>640</v>
      </c>
      <c r="D762" s="22"/>
      <c r="E762" s="39" t="s">
        <v>641</v>
      </c>
      <c r="F762" s="30">
        <f t="shared" ref="F762:V762" si="1175">F763</f>
        <v>1839.2</v>
      </c>
      <c r="G762" s="30">
        <f t="shared" si="1175"/>
        <v>0</v>
      </c>
      <c r="H762" s="30">
        <f t="shared" si="1175"/>
        <v>1839.2</v>
      </c>
      <c r="I762" s="30">
        <f t="shared" si="1175"/>
        <v>0</v>
      </c>
      <c r="J762" s="30">
        <f t="shared" si="1175"/>
        <v>0</v>
      </c>
      <c r="K762" s="30">
        <f t="shared" si="1175"/>
        <v>0</v>
      </c>
      <c r="L762" s="30">
        <f t="shared" si="1175"/>
        <v>1839.2</v>
      </c>
      <c r="M762" s="30">
        <f t="shared" si="1175"/>
        <v>1839.2</v>
      </c>
      <c r="N762" s="30">
        <f t="shared" si="1175"/>
        <v>0</v>
      </c>
      <c r="O762" s="30">
        <f t="shared" si="1175"/>
        <v>1839.2</v>
      </c>
      <c r="P762" s="30">
        <f t="shared" si="1175"/>
        <v>0</v>
      </c>
      <c r="Q762" s="30">
        <f t="shared" si="1175"/>
        <v>1839.2</v>
      </c>
      <c r="R762" s="30">
        <f t="shared" si="1175"/>
        <v>1839.2</v>
      </c>
      <c r="S762" s="30">
        <f t="shared" si="1175"/>
        <v>0</v>
      </c>
      <c r="T762" s="30">
        <f t="shared" si="1175"/>
        <v>1839.2</v>
      </c>
      <c r="U762" s="30">
        <f t="shared" si="1175"/>
        <v>0</v>
      </c>
      <c r="V762" s="30">
        <f t="shared" si="1175"/>
        <v>1839.2</v>
      </c>
      <c r="X762" s="183"/>
    </row>
    <row r="763" spans="1:24" ht="31.5" hidden="1" outlineLevel="7" x14ac:dyDescent="0.2">
      <c r="A763" s="34" t="s">
        <v>553</v>
      </c>
      <c r="B763" s="34" t="s">
        <v>555</v>
      </c>
      <c r="C763" s="42" t="s">
        <v>640</v>
      </c>
      <c r="D763" s="34" t="s">
        <v>65</v>
      </c>
      <c r="E763" s="35" t="s">
        <v>66</v>
      </c>
      <c r="F763" s="31">
        <v>1839.2</v>
      </c>
      <c r="G763" s="31"/>
      <c r="H763" s="31">
        <f>SUM(F763:G763)</f>
        <v>1839.2</v>
      </c>
      <c r="I763" s="31"/>
      <c r="J763" s="31"/>
      <c r="K763" s="31"/>
      <c r="L763" s="31">
        <f>SUM(H763:K763)</f>
        <v>1839.2</v>
      </c>
      <c r="M763" s="31">
        <v>1839.2</v>
      </c>
      <c r="N763" s="31"/>
      <c r="O763" s="31">
        <f>SUM(M763:N763)</f>
        <v>1839.2</v>
      </c>
      <c r="P763" s="31"/>
      <c r="Q763" s="31">
        <f>SUM(O763:P763)</f>
        <v>1839.2</v>
      </c>
      <c r="R763" s="31">
        <v>1839.2</v>
      </c>
      <c r="S763" s="31"/>
      <c r="T763" s="31">
        <f>SUM(R763:S763)</f>
        <v>1839.2</v>
      </c>
      <c r="U763" s="31"/>
      <c r="V763" s="31">
        <f>SUM(T763:U763)</f>
        <v>1839.2</v>
      </c>
      <c r="X763" s="183"/>
    </row>
    <row r="764" spans="1:24" s="68" customFormat="1" ht="15.75" hidden="1" outlineLevel="7" x14ac:dyDescent="0.2">
      <c r="A764" s="32" t="s">
        <v>553</v>
      </c>
      <c r="B764" s="32" t="s">
        <v>555</v>
      </c>
      <c r="C764" s="6" t="s">
        <v>639</v>
      </c>
      <c r="D764" s="22"/>
      <c r="E764" s="39" t="s">
        <v>638</v>
      </c>
      <c r="F764" s="30">
        <f>F765</f>
        <v>1876.9</v>
      </c>
      <c r="G764" s="30">
        <f t="shared" ref="G764:L764" si="1176">G765</f>
        <v>0</v>
      </c>
      <c r="H764" s="30">
        <f t="shared" si="1176"/>
        <v>1876.9</v>
      </c>
      <c r="I764" s="30">
        <f t="shared" si="1176"/>
        <v>0</v>
      </c>
      <c r="J764" s="30">
        <f t="shared" si="1176"/>
        <v>0</v>
      </c>
      <c r="K764" s="30">
        <f t="shared" si="1176"/>
        <v>0</v>
      </c>
      <c r="L764" s="30">
        <f t="shared" si="1176"/>
        <v>1876.9</v>
      </c>
      <c r="M764" s="30">
        <f t="shared" ref="M764:R764" si="1177">M765</f>
        <v>1876.9</v>
      </c>
      <c r="N764" s="30">
        <f t="shared" ref="N764" si="1178">N765</f>
        <v>0</v>
      </c>
      <c r="O764" s="30">
        <f t="shared" ref="O764:Q764" si="1179">O765</f>
        <v>1876.9</v>
      </c>
      <c r="P764" s="30">
        <f t="shared" si="1179"/>
        <v>0</v>
      </c>
      <c r="Q764" s="30">
        <f t="shared" si="1179"/>
        <v>1876.9</v>
      </c>
      <c r="R764" s="30">
        <f t="shared" si="1177"/>
        <v>1876.9</v>
      </c>
      <c r="S764" s="30">
        <f t="shared" ref="S764" si="1180">S765</f>
        <v>0</v>
      </c>
      <c r="T764" s="30">
        <f t="shared" ref="T764:V764" si="1181">T765</f>
        <v>1876.9</v>
      </c>
      <c r="U764" s="30">
        <f t="shared" si="1181"/>
        <v>0</v>
      </c>
      <c r="V764" s="30">
        <f t="shared" si="1181"/>
        <v>1876.9</v>
      </c>
      <c r="X764" s="183"/>
    </row>
    <row r="765" spans="1:24" ht="31.5" hidden="1" outlineLevel="7" x14ac:dyDescent="0.2">
      <c r="A765" s="34" t="s">
        <v>553</v>
      </c>
      <c r="B765" s="34" t="s">
        <v>555</v>
      </c>
      <c r="C765" s="42" t="s">
        <v>639</v>
      </c>
      <c r="D765" s="34" t="s">
        <v>65</v>
      </c>
      <c r="E765" s="35" t="s">
        <v>66</v>
      </c>
      <c r="F765" s="31">
        <v>1876.9</v>
      </c>
      <c r="G765" s="31"/>
      <c r="H765" s="31">
        <f>SUM(F765:G765)</f>
        <v>1876.9</v>
      </c>
      <c r="I765" s="31"/>
      <c r="J765" s="31"/>
      <c r="K765" s="31"/>
      <c r="L765" s="31">
        <f>SUM(H765:K765)</f>
        <v>1876.9</v>
      </c>
      <c r="M765" s="31">
        <v>1876.9</v>
      </c>
      <c r="N765" s="31"/>
      <c r="O765" s="31">
        <f>SUM(M765:N765)</f>
        <v>1876.9</v>
      </c>
      <c r="P765" s="31"/>
      <c r="Q765" s="31">
        <f>SUM(O765:P765)</f>
        <v>1876.9</v>
      </c>
      <c r="R765" s="31">
        <v>1876.9</v>
      </c>
      <c r="S765" s="31"/>
      <c r="T765" s="31">
        <f>SUM(R765:S765)</f>
        <v>1876.9</v>
      </c>
      <c r="U765" s="31"/>
      <c r="V765" s="31">
        <f>SUM(T765:U765)</f>
        <v>1876.9</v>
      </c>
      <c r="X765" s="183"/>
    </row>
    <row r="766" spans="1:24" ht="15.75" outlineLevel="1" x14ac:dyDescent="0.2">
      <c r="A766" s="32" t="s">
        <v>553</v>
      </c>
      <c r="B766" s="32" t="s">
        <v>526</v>
      </c>
      <c r="C766" s="32"/>
      <c r="D766" s="32"/>
      <c r="E766" s="33" t="s">
        <v>557</v>
      </c>
      <c r="F766" s="30">
        <f t="shared" ref="F766:V766" si="1182">F767+F801</f>
        <v>969460.52324324334</v>
      </c>
      <c r="G766" s="30">
        <f t="shared" si="1182"/>
        <v>0</v>
      </c>
      <c r="H766" s="30">
        <f t="shared" si="1182"/>
        <v>969460.52324324334</v>
      </c>
      <c r="I766" s="30">
        <f t="shared" si="1182"/>
        <v>0</v>
      </c>
      <c r="J766" s="30">
        <f t="shared" si="1182"/>
        <v>24308.32993</v>
      </c>
      <c r="K766" s="30">
        <f t="shared" si="1182"/>
        <v>15403.798600000002</v>
      </c>
      <c r="L766" s="30">
        <f t="shared" si="1182"/>
        <v>1009172.6517732434</v>
      </c>
      <c r="M766" s="30">
        <f t="shared" si="1182"/>
        <v>973076.15405405418</v>
      </c>
      <c r="N766" s="30">
        <f t="shared" si="1182"/>
        <v>0</v>
      </c>
      <c r="O766" s="30">
        <f t="shared" si="1182"/>
        <v>973076.15405405418</v>
      </c>
      <c r="P766" s="30">
        <f t="shared" si="1182"/>
        <v>36372.1414</v>
      </c>
      <c r="Q766" s="30">
        <f t="shared" si="1182"/>
        <v>1009448.2954540541</v>
      </c>
      <c r="R766" s="30">
        <f t="shared" si="1182"/>
        <v>969673.36486486497</v>
      </c>
      <c r="S766" s="30">
        <f t="shared" si="1182"/>
        <v>0</v>
      </c>
      <c r="T766" s="30">
        <f t="shared" si="1182"/>
        <v>969673.36486486497</v>
      </c>
      <c r="U766" s="30">
        <f t="shared" si="1182"/>
        <v>0</v>
      </c>
      <c r="V766" s="30">
        <f t="shared" si="1182"/>
        <v>969673.36486486497</v>
      </c>
      <c r="X766" s="183"/>
    </row>
    <row r="767" spans="1:24" ht="31.5" outlineLevel="2" x14ac:dyDescent="0.2">
      <c r="A767" s="32" t="s">
        <v>553</v>
      </c>
      <c r="B767" s="32" t="s">
        <v>526</v>
      </c>
      <c r="C767" s="32" t="s">
        <v>223</v>
      </c>
      <c r="D767" s="32"/>
      <c r="E767" s="33" t="s">
        <v>224</v>
      </c>
      <c r="F767" s="30">
        <f>F768+F779</f>
        <v>968190.52324324334</v>
      </c>
      <c r="G767" s="30">
        <f t="shared" ref="G767:J767" si="1183">G768+G779</f>
        <v>0</v>
      </c>
      <c r="H767" s="30">
        <f>H768+H779</f>
        <v>968190.52324324334</v>
      </c>
      <c r="I767" s="30">
        <f t="shared" si="1183"/>
        <v>0</v>
      </c>
      <c r="J767" s="30">
        <f t="shared" si="1183"/>
        <v>24308.32993</v>
      </c>
      <c r="K767" s="30">
        <f t="shared" ref="K767:L767" si="1184">K768+K779</f>
        <v>15403.798600000002</v>
      </c>
      <c r="L767" s="30">
        <f t="shared" si="1184"/>
        <v>1007902.6517732434</v>
      </c>
      <c r="M767" s="30">
        <f t="shared" ref="M767:R767" si="1185">M768+M779</f>
        <v>971806.15405405418</v>
      </c>
      <c r="N767" s="30">
        <f t="shared" ref="N767" si="1186">N768+N779</f>
        <v>0</v>
      </c>
      <c r="O767" s="30">
        <f t="shared" ref="O767:Q767" si="1187">O768+O779</f>
        <v>971806.15405405418</v>
      </c>
      <c r="P767" s="30">
        <f t="shared" si="1187"/>
        <v>36372.1414</v>
      </c>
      <c r="Q767" s="30">
        <f t="shared" si="1187"/>
        <v>1008178.2954540541</v>
      </c>
      <c r="R767" s="30">
        <f t="shared" si="1185"/>
        <v>968403.36486486497</v>
      </c>
      <c r="S767" s="30">
        <f t="shared" ref="S767" si="1188">S768+S779</f>
        <v>0</v>
      </c>
      <c r="T767" s="30">
        <f t="shared" ref="T767:V767" si="1189">T768+T779</f>
        <v>968403.36486486497</v>
      </c>
      <c r="U767" s="30">
        <f t="shared" si="1189"/>
        <v>0</v>
      </c>
      <c r="V767" s="30">
        <f t="shared" si="1189"/>
        <v>968403.36486486497</v>
      </c>
      <c r="X767" s="183"/>
    </row>
    <row r="768" spans="1:24" ht="31.5" outlineLevel="2" x14ac:dyDescent="0.2">
      <c r="A768" s="32" t="s">
        <v>553</v>
      </c>
      <c r="B768" s="32" t="s">
        <v>526</v>
      </c>
      <c r="C768" s="32" t="s">
        <v>225</v>
      </c>
      <c r="D768" s="32"/>
      <c r="E768" s="33" t="s">
        <v>226</v>
      </c>
      <c r="F768" s="30">
        <f>F769</f>
        <v>9327.58</v>
      </c>
      <c r="G768" s="30">
        <f t="shared" ref="G768" si="1190">G769</f>
        <v>0</v>
      </c>
      <c r="H768" s="30">
        <f>H769+H776</f>
        <v>9327.58</v>
      </c>
      <c r="I768" s="30">
        <f t="shared" ref="I768:V768" si="1191">I769+I776</f>
        <v>0</v>
      </c>
      <c r="J768" s="30">
        <f t="shared" si="1191"/>
        <v>7959.5299299999997</v>
      </c>
      <c r="K768" s="30">
        <f t="shared" si="1191"/>
        <v>15405.798600000002</v>
      </c>
      <c r="L768" s="30">
        <f t="shared" si="1191"/>
        <v>32692.908530000001</v>
      </c>
      <c r="M768" s="30">
        <f t="shared" si="1191"/>
        <v>8765.5</v>
      </c>
      <c r="N768" s="30">
        <f t="shared" si="1191"/>
        <v>0</v>
      </c>
      <c r="O768" s="30">
        <f t="shared" si="1191"/>
        <v>8765.5</v>
      </c>
      <c r="P768" s="30">
        <f t="shared" si="1191"/>
        <v>36372.1414</v>
      </c>
      <c r="Q768" s="30">
        <f t="shared" si="1191"/>
        <v>45137.6414</v>
      </c>
      <c r="R768" s="30">
        <f t="shared" si="1191"/>
        <v>8765.5</v>
      </c>
      <c r="S768" s="30">
        <f t="shared" si="1191"/>
        <v>0</v>
      </c>
      <c r="T768" s="30">
        <f t="shared" si="1191"/>
        <v>8765.5</v>
      </c>
      <c r="U768" s="30">
        <f t="shared" si="1191"/>
        <v>0</v>
      </c>
      <c r="V768" s="30">
        <f t="shared" si="1191"/>
        <v>8765.5</v>
      </c>
      <c r="X768" s="183"/>
    </row>
    <row r="769" spans="1:24" ht="31.5" outlineLevel="2" x14ac:dyDescent="0.2">
      <c r="A769" s="32" t="s">
        <v>553</v>
      </c>
      <c r="B769" s="32" t="s">
        <v>526</v>
      </c>
      <c r="C769" s="32" t="s">
        <v>227</v>
      </c>
      <c r="D769" s="32"/>
      <c r="E769" s="33" t="s">
        <v>228</v>
      </c>
      <c r="F769" s="30">
        <f>F770+F774+F772</f>
        <v>9327.58</v>
      </c>
      <c r="G769" s="30">
        <f t="shared" ref="G769:T769" si="1192">G770+G774+G772</f>
        <v>0</v>
      </c>
      <c r="H769" s="30">
        <f t="shared" si="1192"/>
        <v>9327.58</v>
      </c>
      <c r="I769" s="30">
        <f t="shared" si="1192"/>
        <v>0</v>
      </c>
      <c r="J769" s="30">
        <f t="shared" si="1192"/>
        <v>7364.5299299999997</v>
      </c>
      <c r="K769" s="30">
        <f t="shared" ref="K769:L769" si="1193">K770+K774+K772</f>
        <v>15405.798600000002</v>
      </c>
      <c r="L769" s="30">
        <f t="shared" si="1193"/>
        <v>32097.908530000001</v>
      </c>
      <c r="M769" s="30">
        <f t="shared" si="1192"/>
        <v>8765.5</v>
      </c>
      <c r="N769" s="30">
        <f t="shared" si="1192"/>
        <v>0</v>
      </c>
      <c r="O769" s="30">
        <f t="shared" si="1192"/>
        <v>8765.5</v>
      </c>
      <c r="P769" s="30">
        <f t="shared" si="1192"/>
        <v>36372.1414</v>
      </c>
      <c r="Q769" s="30">
        <f t="shared" si="1192"/>
        <v>45137.6414</v>
      </c>
      <c r="R769" s="30">
        <f t="shared" si="1192"/>
        <v>8765.5</v>
      </c>
      <c r="S769" s="30">
        <f t="shared" si="1192"/>
        <v>0</v>
      </c>
      <c r="T769" s="30">
        <f t="shared" si="1192"/>
        <v>8765.5</v>
      </c>
      <c r="U769" s="30">
        <f t="shared" ref="U769:V769" si="1194">U770+U774+U772</f>
        <v>0</v>
      </c>
      <c r="V769" s="30">
        <f t="shared" si="1194"/>
        <v>8765.5</v>
      </c>
      <c r="X769" s="183"/>
    </row>
    <row r="770" spans="1:24" ht="31.5" customHeight="1" outlineLevel="2" x14ac:dyDescent="0.2">
      <c r="A770" s="22" t="s">
        <v>553</v>
      </c>
      <c r="B770" s="6" t="s">
        <v>526</v>
      </c>
      <c r="C770" s="22" t="s">
        <v>609</v>
      </c>
      <c r="D770" s="22" t="s">
        <v>447</v>
      </c>
      <c r="E770" s="41" t="s">
        <v>610</v>
      </c>
      <c r="F770" s="30">
        <f>F771</f>
        <v>8765.5</v>
      </c>
      <c r="G770" s="30">
        <f t="shared" ref="G770:L770" si="1195">G771</f>
        <v>-700</v>
      </c>
      <c r="H770" s="30">
        <f t="shared" si="1195"/>
        <v>8065.5</v>
      </c>
      <c r="I770" s="30">
        <f t="shared" si="1195"/>
        <v>0</v>
      </c>
      <c r="J770" s="30">
        <f t="shared" si="1195"/>
        <v>7364.5299299999997</v>
      </c>
      <c r="K770" s="30">
        <f t="shared" si="1195"/>
        <v>700</v>
      </c>
      <c r="L770" s="30">
        <f t="shared" si="1195"/>
        <v>16130.029930000001</v>
      </c>
      <c r="M770" s="30">
        <f t="shared" ref="M770:R770" si="1196">M771</f>
        <v>8765.5</v>
      </c>
      <c r="N770" s="30">
        <f t="shared" ref="N770" si="1197">N771</f>
        <v>0</v>
      </c>
      <c r="O770" s="30">
        <f t="shared" ref="O770:Q770" si="1198">O771</f>
        <v>8765.5</v>
      </c>
      <c r="P770" s="30">
        <f t="shared" si="1198"/>
        <v>0</v>
      </c>
      <c r="Q770" s="30">
        <f t="shared" si="1198"/>
        <v>8765.5</v>
      </c>
      <c r="R770" s="30">
        <f t="shared" si="1196"/>
        <v>8765.5</v>
      </c>
      <c r="S770" s="30">
        <f t="shared" ref="S770" si="1199">S771</f>
        <v>0</v>
      </c>
      <c r="T770" s="30">
        <f t="shared" ref="T770:V770" si="1200">T771</f>
        <v>8765.5</v>
      </c>
      <c r="U770" s="30">
        <f t="shared" si="1200"/>
        <v>0</v>
      </c>
      <c r="V770" s="30">
        <f t="shared" si="1200"/>
        <v>8765.5</v>
      </c>
      <c r="X770" s="183"/>
    </row>
    <row r="771" spans="1:24" ht="31.5" outlineLevel="2" x14ac:dyDescent="0.2">
      <c r="A771" s="26" t="s">
        <v>553</v>
      </c>
      <c r="B771" s="42" t="s">
        <v>526</v>
      </c>
      <c r="C771" s="26" t="s">
        <v>609</v>
      </c>
      <c r="D771" s="26" t="s">
        <v>65</v>
      </c>
      <c r="E771" s="7" t="s">
        <v>421</v>
      </c>
      <c r="F771" s="31">
        <v>8765.5</v>
      </c>
      <c r="G771" s="31">
        <v>-700</v>
      </c>
      <c r="H771" s="31">
        <f>SUM(F771:G771)</f>
        <v>8065.5</v>
      </c>
      <c r="I771" s="31"/>
      <c r="J771" s="31">
        <f>7364.52993</f>
        <v>7364.5299299999997</v>
      </c>
      <c r="K771" s="31">
        <v>700</v>
      </c>
      <c r="L771" s="31">
        <f>SUM(H771:K771)</f>
        <v>16130.029930000001</v>
      </c>
      <c r="M771" s="31">
        <v>8765.5</v>
      </c>
      <c r="N771" s="31"/>
      <c r="O771" s="31">
        <f>SUM(M771:N771)</f>
        <v>8765.5</v>
      </c>
      <c r="P771" s="31"/>
      <c r="Q771" s="31">
        <f>SUM(O771:P771)</f>
        <v>8765.5</v>
      </c>
      <c r="R771" s="31">
        <v>8765.5</v>
      </c>
      <c r="S771" s="31"/>
      <c r="T771" s="31">
        <f>SUM(R771:S771)</f>
        <v>8765.5</v>
      </c>
      <c r="U771" s="31"/>
      <c r="V771" s="31">
        <f>SUM(T771:U771)</f>
        <v>8765.5</v>
      </c>
      <c r="X771" s="183"/>
    </row>
    <row r="772" spans="1:24" ht="31.5" hidden="1" outlineLevel="2" x14ac:dyDescent="0.2">
      <c r="A772" s="22" t="s">
        <v>553</v>
      </c>
      <c r="B772" s="6" t="s">
        <v>526</v>
      </c>
      <c r="C772" s="32" t="s">
        <v>759</v>
      </c>
      <c r="D772" s="32"/>
      <c r="E772" s="33" t="s">
        <v>760</v>
      </c>
      <c r="F772" s="30">
        <f>F773</f>
        <v>0</v>
      </c>
      <c r="G772" s="30">
        <f t="shared" ref="G772:L774" si="1201">G773</f>
        <v>700</v>
      </c>
      <c r="H772" s="30">
        <f t="shared" si="1201"/>
        <v>700</v>
      </c>
      <c r="I772" s="30">
        <f t="shared" si="1201"/>
        <v>0</v>
      </c>
      <c r="J772" s="30">
        <f t="shared" si="1201"/>
        <v>0</v>
      </c>
      <c r="K772" s="30">
        <f t="shared" si="1201"/>
        <v>-700</v>
      </c>
      <c r="L772" s="30">
        <f t="shared" si="1201"/>
        <v>0</v>
      </c>
      <c r="M772" s="30"/>
      <c r="N772" s="30">
        <f t="shared" ref="N772:N774" si="1202">N773</f>
        <v>0</v>
      </c>
      <c r="O772" s="30">
        <f t="shared" ref="O772:Q774" si="1203">O773</f>
        <v>0</v>
      </c>
      <c r="P772" s="30">
        <f t="shared" si="1203"/>
        <v>0</v>
      </c>
      <c r="Q772" s="30">
        <f t="shared" si="1203"/>
        <v>0</v>
      </c>
      <c r="R772" s="30"/>
      <c r="S772" s="30">
        <f t="shared" ref="S772:S774" si="1204">S773</f>
        <v>0</v>
      </c>
      <c r="T772" s="30">
        <f t="shared" ref="T772:V774" si="1205">T773</f>
        <v>0</v>
      </c>
      <c r="U772" s="30">
        <f t="shared" si="1205"/>
        <v>0</v>
      </c>
      <c r="V772" s="30">
        <f t="shared" si="1205"/>
        <v>0</v>
      </c>
      <c r="X772" s="183"/>
    </row>
    <row r="773" spans="1:24" ht="31.5" hidden="1" outlineLevel="2" x14ac:dyDescent="0.2">
      <c r="A773" s="26" t="s">
        <v>553</v>
      </c>
      <c r="B773" s="42" t="s">
        <v>526</v>
      </c>
      <c r="C773" s="34" t="s">
        <v>759</v>
      </c>
      <c r="D773" s="34" t="s">
        <v>65</v>
      </c>
      <c r="E773" s="35" t="s">
        <v>66</v>
      </c>
      <c r="F773" s="31"/>
      <c r="G773" s="31">
        <v>700</v>
      </c>
      <c r="H773" s="31">
        <f>SUM(F773:G773)</f>
        <v>700</v>
      </c>
      <c r="I773" s="31"/>
      <c r="J773" s="31"/>
      <c r="K773" s="31">
        <v>-700</v>
      </c>
      <c r="L773" s="31">
        <f>SUM(H773:K773)</f>
        <v>0</v>
      </c>
      <c r="M773" s="30"/>
      <c r="N773" s="31"/>
      <c r="O773" s="31">
        <f>SUM(M773:N773)</f>
        <v>0</v>
      </c>
      <c r="P773" s="31"/>
      <c r="Q773" s="31">
        <f>SUM(O773:P773)</f>
        <v>0</v>
      </c>
      <c r="R773" s="30"/>
      <c r="S773" s="31"/>
      <c r="T773" s="31">
        <f>SUM(R773:S773)</f>
        <v>0</v>
      </c>
      <c r="U773" s="31"/>
      <c r="V773" s="31">
        <f>SUM(T773:U773)</f>
        <v>0</v>
      </c>
      <c r="X773" s="183"/>
    </row>
    <row r="774" spans="1:24" ht="31.5" outlineLevel="2" x14ac:dyDescent="0.2">
      <c r="A774" s="22" t="s">
        <v>553</v>
      </c>
      <c r="B774" s="6" t="s">
        <v>526</v>
      </c>
      <c r="C774" s="32" t="s">
        <v>712</v>
      </c>
      <c r="D774" s="32"/>
      <c r="E774" s="33" t="s">
        <v>729</v>
      </c>
      <c r="F774" s="30">
        <f>F775</f>
        <v>562.08000000000004</v>
      </c>
      <c r="G774" s="30">
        <f t="shared" si="1201"/>
        <v>0</v>
      </c>
      <c r="H774" s="30">
        <f t="shared" si="1201"/>
        <v>562.08000000000004</v>
      </c>
      <c r="I774" s="30">
        <f t="shared" si="1201"/>
        <v>0</v>
      </c>
      <c r="J774" s="30">
        <f t="shared" si="1201"/>
        <v>0</v>
      </c>
      <c r="K774" s="30">
        <f t="shared" si="1201"/>
        <v>15405.798600000002</v>
      </c>
      <c r="L774" s="30">
        <f t="shared" si="1201"/>
        <v>15967.878600000002</v>
      </c>
      <c r="M774" s="30"/>
      <c r="N774" s="30">
        <f t="shared" si="1202"/>
        <v>0</v>
      </c>
      <c r="O774" s="30">
        <f t="shared" si="1203"/>
        <v>0</v>
      </c>
      <c r="P774" s="30">
        <f t="shared" si="1203"/>
        <v>36372.1414</v>
      </c>
      <c r="Q774" s="30">
        <f t="shared" si="1203"/>
        <v>36372.1414</v>
      </c>
      <c r="R774" s="30"/>
      <c r="S774" s="30">
        <f t="shared" si="1204"/>
        <v>0</v>
      </c>
      <c r="T774" s="30">
        <f t="shared" si="1205"/>
        <v>0</v>
      </c>
      <c r="U774" s="30">
        <f t="shared" si="1205"/>
        <v>0</v>
      </c>
      <c r="V774" s="30">
        <f t="shared" si="1205"/>
        <v>0</v>
      </c>
      <c r="X774" s="183"/>
    </row>
    <row r="775" spans="1:24" ht="31.5" outlineLevel="2" x14ac:dyDescent="0.2">
      <c r="A775" s="26" t="s">
        <v>553</v>
      </c>
      <c r="B775" s="42" t="s">
        <v>526</v>
      </c>
      <c r="C775" s="34" t="s">
        <v>712</v>
      </c>
      <c r="D775" s="34" t="s">
        <v>65</v>
      </c>
      <c r="E775" s="35" t="s">
        <v>66</v>
      </c>
      <c r="F775" s="31">
        <v>562.08000000000004</v>
      </c>
      <c r="G775" s="31"/>
      <c r="H775" s="31">
        <f>SUM(F775:G775)</f>
        <v>562.08000000000004</v>
      </c>
      <c r="I775" s="31"/>
      <c r="J775" s="31"/>
      <c r="K775" s="31">
        <f>51777.94-36372.1414</f>
        <v>15405.798600000002</v>
      </c>
      <c r="L775" s="31">
        <f>SUM(H775:K775)</f>
        <v>15967.878600000002</v>
      </c>
      <c r="M775" s="30"/>
      <c r="N775" s="31"/>
      <c r="O775" s="31">
        <f>SUM(M775:N775)</f>
        <v>0</v>
      </c>
      <c r="P775" s="31">
        <v>36372.1414</v>
      </c>
      <c r="Q775" s="31">
        <f>SUM(O775:P775)</f>
        <v>36372.1414</v>
      </c>
      <c r="R775" s="30"/>
      <c r="S775" s="31"/>
      <c r="T775" s="31">
        <f>SUM(R775:S775)</f>
        <v>0</v>
      </c>
      <c r="U775" s="31"/>
      <c r="V775" s="31">
        <f>SUM(T775:U775)</f>
        <v>0</v>
      </c>
      <c r="X775" s="183"/>
    </row>
    <row r="776" spans="1:24" ht="15.75" outlineLevel="2" x14ac:dyDescent="0.25">
      <c r="A776" s="111" t="s">
        <v>553</v>
      </c>
      <c r="B776" s="111" t="s">
        <v>526</v>
      </c>
      <c r="C776" s="22" t="s">
        <v>820</v>
      </c>
      <c r="D776" s="26"/>
      <c r="E776" s="124" t="s">
        <v>822</v>
      </c>
      <c r="F776" s="31"/>
      <c r="G776" s="31"/>
      <c r="H776" s="31"/>
      <c r="I776" s="30">
        <f>I777</f>
        <v>0</v>
      </c>
      <c r="J776" s="30">
        <f t="shared" ref="J776:L777" si="1206">J777</f>
        <v>595</v>
      </c>
      <c r="K776" s="30">
        <f t="shared" si="1206"/>
        <v>0</v>
      </c>
      <c r="L776" s="30">
        <f t="shared" si="1206"/>
        <v>595</v>
      </c>
      <c r="M776" s="30"/>
      <c r="N776" s="31"/>
      <c r="O776" s="31"/>
      <c r="P776" s="31"/>
      <c r="Q776" s="31"/>
      <c r="R776" s="30"/>
      <c r="S776" s="31"/>
      <c r="T776" s="31"/>
      <c r="U776" s="31"/>
      <c r="V776" s="31"/>
      <c r="X776" s="183"/>
    </row>
    <row r="777" spans="1:24" ht="31.5" outlineLevel="2" x14ac:dyDescent="0.25">
      <c r="A777" s="111" t="s">
        <v>553</v>
      </c>
      <c r="B777" s="111" t="s">
        <v>526</v>
      </c>
      <c r="C777" s="22" t="s">
        <v>823</v>
      </c>
      <c r="D777" s="22" t="s">
        <v>447</v>
      </c>
      <c r="E777" s="124" t="s">
        <v>824</v>
      </c>
      <c r="F777" s="31"/>
      <c r="G777" s="31"/>
      <c r="H777" s="31"/>
      <c r="I777" s="30">
        <f>I778</f>
        <v>0</v>
      </c>
      <c r="J777" s="30">
        <f t="shared" si="1206"/>
        <v>595</v>
      </c>
      <c r="K777" s="30">
        <f t="shared" si="1206"/>
        <v>0</v>
      </c>
      <c r="L777" s="30">
        <f t="shared" si="1206"/>
        <v>595</v>
      </c>
      <c r="M777" s="30"/>
      <c r="N777" s="31"/>
      <c r="O777" s="31"/>
      <c r="P777" s="31"/>
      <c r="Q777" s="31"/>
      <c r="R777" s="30"/>
      <c r="S777" s="31"/>
      <c r="T777" s="31"/>
      <c r="U777" s="31"/>
      <c r="V777" s="31"/>
      <c r="X777" s="183"/>
    </row>
    <row r="778" spans="1:24" ht="31.5" outlineLevel="2" x14ac:dyDescent="0.25">
      <c r="A778" s="113" t="s">
        <v>553</v>
      </c>
      <c r="B778" s="113" t="s">
        <v>526</v>
      </c>
      <c r="C778" s="26" t="s">
        <v>823</v>
      </c>
      <c r="D778" s="26" t="s">
        <v>65</v>
      </c>
      <c r="E778" s="122" t="s">
        <v>421</v>
      </c>
      <c r="F778" s="31"/>
      <c r="G778" s="31"/>
      <c r="H778" s="31"/>
      <c r="I778" s="31"/>
      <c r="J778" s="31">
        <v>595</v>
      </c>
      <c r="K778" s="31"/>
      <c r="L778" s="31">
        <f>SUM(H778:K778)</f>
        <v>595</v>
      </c>
      <c r="M778" s="30"/>
      <c r="N778" s="31"/>
      <c r="O778" s="31"/>
      <c r="P778" s="31"/>
      <c r="Q778" s="31"/>
      <c r="R778" s="30"/>
      <c r="S778" s="31"/>
      <c r="T778" s="31"/>
      <c r="U778" s="31"/>
      <c r="V778" s="31"/>
      <c r="X778" s="183"/>
    </row>
    <row r="779" spans="1:24" ht="31.5" outlineLevel="3" x14ac:dyDescent="0.2">
      <c r="A779" s="32" t="s">
        <v>553</v>
      </c>
      <c r="B779" s="32" t="s">
        <v>526</v>
      </c>
      <c r="C779" s="32" t="s">
        <v>294</v>
      </c>
      <c r="D779" s="32"/>
      <c r="E779" s="33" t="s">
        <v>295</v>
      </c>
      <c r="F779" s="30">
        <f t="shared" ref="F779:V779" si="1207">F780+F783+F798</f>
        <v>958862.94324324338</v>
      </c>
      <c r="G779" s="30">
        <f t="shared" si="1207"/>
        <v>0</v>
      </c>
      <c r="H779" s="30">
        <f t="shared" si="1207"/>
        <v>958862.94324324338</v>
      </c>
      <c r="I779" s="30">
        <f t="shared" si="1207"/>
        <v>0</v>
      </c>
      <c r="J779" s="30">
        <f t="shared" si="1207"/>
        <v>16348.8</v>
      </c>
      <c r="K779" s="30">
        <f t="shared" si="1207"/>
        <v>-2</v>
      </c>
      <c r="L779" s="30">
        <f t="shared" si="1207"/>
        <v>975209.74324324343</v>
      </c>
      <c r="M779" s="30">
        <f t="shared" si="1207"/>
        <v>963040.65405405418</v>
      </c>
      <c r="N779" s="30">
        <f t="shared" si="1207"/>
        <v>0</v>
      </c>
      <c r="O779" s="30">
        <f t="shared" si="1207"/>
        <v>963040.65405405418</v>
      </c>
      <c r="P779" s="30">
        <f t="shared" si="1207"/>
        <v>0</v>
      </c>
      <c r="Q779" s="30">
        <f t="shared" si="1207"/>
        <v>963040.65405405418</v>
      </c>
      <c r="R779" s="30">
        <f t="shared" si="1207"/>
        <v>959637.86486486497</v>
      </c>
      <c r="S779" s="30">
        <f t="shared" si="1207"/>
        <v>0</v>
      </c>
      <c r="T779" s="30">
        <f t="shared" si="1207"/>
        <v>959637.86486486497</v>
      </c>
      <c r="U779" s="30">
        <f t="shared" si="1207"/>
        <v>0</v>
      </c>
      <c r="V779" s="30">
        <f t="shared" si="1207"/>
        <v>959637.86486486497</v>
      </c>
      <c r="X779" s="183"/>
    </row>
    <row r="780" spans="1:24" ht="31.5" outlineLevel="4" x14ac:dyDescent="0.2">
      <c r="A780" s="32" t="s">
        <v>553</v>
      </c>
      <c r="B780" s="32" t="s">
        <v>526</v>
      </c>
      <c r="C780" s="32" t="s">
        <v>296</v>
      </c>
      <c r="D780" s="32"/>
      <c r="E780" s="33" t="s">
        <v>35</v>
      </c>
      <c r="F780" s="30">
        <f t="shared" ref="F780:V781" si="1208">F781</f>
        <v>118778.8</v>
      </c>
      <c r="G780" s="30">
        <f t="shared" si="1208"/>
        <v>0</v>
      </c>
      <c r="H780" s="30">
        <f t="shared" si="1208"/>
        <v>118778.8</v>
      </c>
      <c r="I780" s="30">
        <f t="shared" si="1208"/>
        <v>0</v>
      </c>
      <c r="J780" s="30">
        <f t="shared" si="1208"/>
        <v>0</v>
      </c>
      <c r="K780" s="30">
        <f t="shared" si="1208"/>
        <v>-2</v>
      </c>
      <c r="L780" s="30">
        <f t="shared" si="1208"/>
        <v>118776.8</v>
      </c>
      <c r="M780" s="30">
        <f t="shared" ref="M780:M781" si="1209">M781</f>
        <v>118778.8</v>
      </c>
      <c r="N780" s="30">
        <f t="shared" si="1208"/>
        <v>0</v>
      </c>
      <c r="O780" s="30">
        <f t="shared" si="1208"/>
        <v>118778.8</v>
      </c>
      <c r="P780" s="30">
        <f t="shared" si="1208"/>
        <v>0</v>
      </c>
      <c r="Q780" s="30">
        <f t="shared" si="1208"/>
        <v>118778.8</v>
      </c>
      <c r="R780" s="30">
        <f t="shared" ref="R780:R781" si="1210">R781</f>
        <v>118778.8</v>
      </c>
      <c r="S780" s="30">
        <f t="shared" si="1208"/>
        <v>0</v>
      </c>
      <c r="T780" s="30">
        <f t="shared" si="1208"/>
        <v>118778.8</v>
      </c>
      <c r="U780" s="30">
        <f t="shared" si="1208"/>
        <v>0</v>
      </c>
      <c r="V780" s="30">
        <f t="shared" si="1208"/>
        <v>118778.8</v>
      </c>
      <c r="X780" s="183"/>
    </row>
    <row r="781" spans="1:24" ht="15.75" outlineLevel="5" x14ac:dyDescent="0.2">
      <c r="A781" s="32" t="s">
        <v>553</v>
      </c>
      <c r="B781" s="32" t="s">
        <v>526</v>
      </c>
      <c r="C781" s="32" t="s">
        <v>307</v>
      </c>
      <c r="D781" s="32"/>
      <c r="E781" s="33" t="s">
        <v>308</v>
      </c>
      <c r="F781" s="30">
        <f t="shared" si="1208"/>
        <v>118778.8</v>
      </c>
      <c r="G781" s="30">
        <f t="shared" si="1208"/>
        <v>0</v>
      </c>
      <c r="H781" s="30">
        <f t="shared" si="1208"/>
        <v>118778.8</v>
      </c>
      <c r="I781" s="30">
        <f t="shared" si="1208"/>
        <v>0</v>
      </c>
      <c r="J781" s="30">
        <f t="shared" si="1208"/>
        <v>0</v>
      </c>
      <c r="K781" s="30">
        <f t="shared" si="1208"/>
        <v>-2</v>
      </c>
      <c r="L781" s="30">
        <f t="shared" si="1208"/>
        <v>118776.8</v>
      </c>
      <c r="M781" s="30">
        <f t="shared" si="1209"/>
        <v>118778.8</v>
      </c>
      <c r="N781" s="30">
        <f t="shared" si="1208"/>
        <v>0</v>
      </c>
      <c r="O781" s="30">
        <f t="shared" si="1208"/>
        <v>118778.8</v>
      </c>
      <c r="P781" s="30">
        <f t="shared" si="1208"/>
        <v>0</v>
      </c>
      <c r="Q781" s="30">
        <f t="shared" si="1208"/>
        <v>118778.8</v>
      </c>
      <c r="R781" s="30">
        <f t="shared" si="1210"/>
        <v>118778.8</v>
      </c>
      <c r="S781" s="30">
        <f t="shared" si="1208"/>
        <v>0</v>
      </c>
      <c r="T781" s="30">
        <f t="shared" si="1208"/>
        <v>118778.8</v>
      </c>
      <c r="U781" s="30">
        <f t="shared" si="1208"/>
        <v>0</v>
      </c>
      <c r="V781" s="30">
        <f t="shared" si="1208"/>
        <v>118778.8</v>
      </c>
      <c r="X781" s="183"/>
    </row>
    <row r="782" spans="1:24" ht="31.5" outlineLevel="7" x14ac:dyDescent="0.2">
      <c r="A782" s="34" t="s">
        <v>553</v>
      </c>
      <c r="B782" s="34" t="s">
        <v>526</v>
      </c>
      <c r="C782" s="34" t="s">
        <v>307</v>
      </c>
      <c r="D782" s="34" t="s">
        <v>65</v>
      </c>
      <c r="E782" s="35" t="s">
        <v>66</v>
      </c>
      <c r="F782" s="31">
        <f>118776.1+2.7</f>
        <v>118778.8</v>
      </c>
      <c r="G782" s="31"/>
      <c r="H782" s="31">
        <f>SUM(F782:G782)</f>
        <v>118778.8</v>
      </c>
      <c r="I782" s="31"/>
      <c r="J782" s="31"/>
      <c r="K782" s="31">
        <v>-2</v>
      </c>
      <c r="L782" s="31">
        <f>SUM(H782:K782)</f>
        <v>118776.8</v>
      </c>
      <c r="M782" s="31">
        <f t="shared" ref="M782:R782" si="1211">118776.1+2.7</f>
        <v>118778.8</v>
      </c>
      <c r="N782" s="31"/>
      <c r="O782" s="31">
        <f>SUM(M782:N782)</f>
        <v>118778.8</v>
      </c>
      <c r="P782" s="31"/>
      <c r="Q782" s="31">
        <f>SUM(O782:P782)</f>
        <v>118778.8</v>
      </c>
      <c r="R782" s="31">
        <f t="shared" si="1211"/>
        <v>118778.8</v>
      </c>
      <c r="S782" s="31"/>
      <c r="T782" s="31">
        <f>SUM(R782:S782)</f>
        <v>118778.8</v>
      </c>
      <c r="U782" s="31"/>
      <c r="V782" s="31">
        <f>SUM(T782:U782)</f>
        <v>118778.8</v>
      </c>
      <c r="X782" s="183"/>
    </row>
    <row r="783" spans="1:24" ht="31.5" outlineLevel="4" x14ac:dyDescent="0.2">
      <c r="A783" s="32" t="s">
        <v>553</v>
      </c>
      <c r="B783" s="32" t="s">
        <v>526</v>
      </c>
      <c r="C783" s="32" t="s">
        <v>299</v>
      </c>
      <c r="D783" s="32"/>
      <c r="E783" s="33" t="s">
        <v>300</v>
      </c>
      <c r="F783" s="30">
        <f t="shared" ref="F783" si="1212">F786+F788+F790+F792+F796+F794</f>
        <v>838465.84324324329</v>
      </c>
      <c r="G783" s="30">
        <f t="shared" ref="G783" si="1213">G786+G788+G790+G792+G796+G794</f>
        <v>0</v>
      </c>
      <c r="H783" s="30">
        <f>H786+H788+H790+H792+H796+H794+H784</f>
        <v>838465.84324324329</v>
      </c>
      <c r="I783" s="30">
        <f t="shared" ref="I783:V783" si="1214">I786+I788+I790+I792+I796+I794+I784</f>
        <v>0</v>
      </c>
      <c r="J783" s="30">
        <f t="shared" si="1214"/>
        <v>16348.8</v>
      </c>
      <c r="K783" s="30">
        <f t="shared" si="1214"/>
        <v>0</v>
      </c>
      <c r="L783" s="30">
        <f t="shared" si="1214"/>
        <v>854814.64324324334</v>
      </c>
      <c r="M783" s="30">
        <f t="shared" si="1214"/>
        <v>842643.55405405408</v>
      </c>
      <c r="N783" s="30">
        <f t="shared" si="1214"/>
        <v>0</v>
      </c>
      <c r="O783" s="30">
        <f t="shared" si="1214"/>
        <v>842643.55405405408</v>
      </c>
      <c r="P783" s="30">
        <f t="shared" si="1214"/>
        <v>0</v>
      </c>
      <c r="Q783" s="30">
        <f t="shared" si="1214"/>
        <v>842643.55405405408</v>
      </c>
      <c r="R783" s="30">
        <f t="shared" si="1214"/>
        <v>839240.76486486488</v>
      </c>
      <c r="S783" s="30">
        <f t="shared" si="1214"/>
        <v>0</v>
      </c>
      <c r="T783" s="30">
        <f t="shared" si="1214"/>
        <v>839240.76486486488</v>
      </c>
      <c r="U783" s="30">
        <f t="shared" si="1214"/>
        <v>0</v>
      </c>
      <c r="V783" s="30">
        <f t="shared" si="1214"/>
        <v>839240.76486486488</v>
      </c>
      <c r="X783" s="183"/>
    </row>
    <row r="784" spans="1:24" ht="15.75" outlineLevel="4" x14ac:dyDescent="0.2">
      <c r="A784" s="32" t="s">
        <v>553</v>
      </c>
      <c r="B784" s="32" t="s">
        <v>526</v>
      </c>
      <c r="C784" s="32" t="s">
        <v>826</v>
      </c>
      <c r="D784" s="32"/>
      <c r="E784" s="33" t="s">
        <v>878</v>
      </c>
      <c r="F784" s="30"/>
      <c r="G784" s="30"/>
      <c r="H784" s="30"/>
      <c r="I784" s="30">
        <f t="shared" ref="F784:V786" si="1215">I785</f>
        <v>0</v>
      </c>
      <c r="J784" s="30">
        <f t="shared" si="1215"/>
        <v>16348.8</v>
      </c>
      <c r="K784" s="30">
        <f t="shared" si="1215"/>
        <v>0</v>
      </c>
      <c r="L784" s="30">
        <f t="shared" si="1215"/>
        <v>16348.8</v>
      </c>
      <c r="M784" s="30"/>
      <c r="N784" s="30"/>
      <c r="O784" s="30"/>
      <c r="P784" s="30"/>
      <c r="Q784" s="30"/>
      <c r="R784" s="30"/>
      <c r="S784" s="30"/>
      <c r="T784" s="30"/>
      <c r="U784" s="30"/>
      <c r="V784" s="30"/>
      <c r="X784" s="183"/>
    </row>
    <row r="785" spans="1:24" ht="31.5" outlineLevel="4" collapsed="1" x14ac:dyDescent="0.2">
      <c r="A785" s="34" t="s">
        <v>553</v>
      </c>
      <c r="B785" s="34" t="s">
        <v>526</v>
      </c>
      <c r="C785" s="34" t="s">
        <v>826</v>
      </c>
      <c r="D785" s="34" t="s">
        <v>65</v>
      </c>
      <c r="E785" s="35" t="s">
        <v>66</v>
      </c>
      <c r="F785" s="30"/>
      <c r="G785" s="30"/>
      <c r="H785" s="30"/>
      <c r="I785" s="31"/>
      <c r="J785" s="31">
        <v>16348.8</v>
      </c>
      <c r="K785" s="31"/>
      <c r="L785" s="31">
        <f>SUM(H785:K785)</f>
        <v>16348.8</v>
      </c>
      <c r="M785" s="30"/>
      <c r="N785" s="30"/>
      <c r="O785" s="30"/>
      <c r="P785" s="30"/>
      <c r="Q785" s="30"/>
      <c r="R785" s="30"/>
      <c r="S785" s="30"/>
      <c r="T785" s="30"/>
      <c r="U785" s="30"/>
      <c r="V785" s="30"/>
      <c r="X785" s="183"/>
    </row>
    <row r="786" spans="1:24" ht="31.5" hidden="1" outlineLevel="5" x14ac:dyDescent="0.2">
      <c r="A786" s="32" t="s">
        <v>553</v>
      </c>
      <c r="B786" s="32" t="s">
        <v>526</v>
      </c>
      <c r="C786" s="32" t="s">
        <v>301</v>
      </c>
      <c r="D786" s="32"/>
      <c r="E786" s="33" t="s">
        <v>302</v>
      </c>
      <c r="F786" s="30">
        <f t="shared" si="1215"/>
        <v>17324.3</v>
      </c>
      <c r="G786" s="30">
        <f t="shared" si="1215"/>
        <v>0</v>
      </c>
      <c r="H786" s="30">
        <f t="shared" si="1215"/>
        <v>17324.3</v>
      </c>
      <c r="I786" s="30">
        <f t="shared" si="1215"/>
        <v>0</v>
      </c>
      <c r="J786" s="30">
        <f t="shared" si="1215"/>
        <v>0</v>
      </c>
      <c r="K786" s="30">
        <f t="shared" si="1215"/>
        <v>0</v>
      </c>
      <c r="L786" s="30">
        <f t="shared" si="1215"/>
        <v>17324.3</v>
      </c>
      <c r="M786" s="30">
        <f t="shared" si="1215"/>
        <v>17324.3</v>
      </c>
      <c r="N786" s="30">
        <f t="shared" si="1215"/>
        <v>0</v>
      </c>
      <c r="O786" s="30">
        <f t="shared" si="1215"/>
        <v>17324.3</v>
      </c>
      <c r="P786" s="30">
        <f t="shared" si="1215"/>
        <v>0</v>
      </c>
      <c r="Q786" s="30">
        <f t="shared" si="1215"/>
        <v>17324.3</v>
      </c>
      <c r="R786" s="30">
        <f>R787</f>
        <v>17324.3</v>
      </c>
      <c r="S786" s="30">
        <f t="shared" si="1215"/>
        <v>0</v>
      </c>
      <c r="T786" s="30">
        <f t="shared" si="1215"/>
        <v>17324.3</v>
      </c>
      <c r="U786" s="30">
        <f t="shared" si="1215"/>
        <v>0</v>
      </c>
      <c r="V786" s="30">
        <f t="shared" si="1215"/>
        <v>17324.3</v>
      </c>
      <c r="X786" s="183"/>
    </row>
    <row r="787" spans="1:24" ht="31.5" hidden="1" outlineLevel="7" x14ac:dyDescent="0.2">
      <c r="A787" s="34" t="s">
        <v>553</v>
      </c>
      <c r="B787" s="34" t="s">
        <v>526</v>
      </c>
      <c r="C787" s="34" t="s">
        <v>301</v>
      </c>
      <c r="D787" s="34" t="s">
        <v>65</v>
      </c>
      <c r="E787" s="35" t="s">
        <v>66</v>
      </c>
      <c r="F787" s="31">
        <v>17324.3</v>
      </c>
      <c r="G787" s="31"/>
      <c r="H787" s="31">
        <f>SUM(F787:G787)</f>
        <v>17324.3</v>
      </c>
      <c r="I787" s="31"/>
      <c r="J787" s="31"/>
      <c r="K787" s="31"/>
      <c r="L787" s="31">
        <f>SUM(H787:K787)</f>
        <v>17324.3</v>
      </c>
      <c r="M787" s="31">
        <v>17324.3</v>
      </c>
      <c r="N787" s="31"/>
      <c r="O787" s="31">
        <f>SUM(M787:N787)</f>
        <v>17324.3</v>
      </c>
      <c r="P787" s="31"/>
      <c r="Q787" s="31">
        <f>SUM(O787:P787)</f>
        <v>17324.3</v>
      </c>
      <c r="R787" s="31">
        <v>17324.3</v>
      </c>
      <c r="S787" s="31"/>
      <c r="T787" s="31">
        <f>SUM(R787:S787)</f>
        <v>17324.3</v>
      </c>
      <c r="U787" s="31"/>
      <c r="V787" s="31">
        <f>SUM(T787:U787)</f>
        <v>17324.3</v>
      </c>
      <c r="X787" s="183"/>
    </row>
    <row r="788" spans="1:24" ht="31.5" hidden="1" outlineLevel="5" x14ac:dyDescent="0.2">
      <c r="A788" s="32" t="s">
        <v>553</v>
      </c>
      <c r="B788" s="32" t="s">
        <v>526</v>
      </c>
      <c r="C788" s="32" t="s">
        <v>303</v>
      </c>
      <c r="D788" s="32"/>
      <c r="E788" s="33" t="s">
        <v>304</v>
      </c>
      <c r="F788" s="30">
        <f t="shared" ref="F788:V788" si="1216">F789</f>
        <v>658669.6</v>
      </c>
      <c r="G788" s="30">
        <f t="shared" si="1216"/>
        <v>0</v>
      </c>
      <c r="H788" s="30">
        <f t="shared" si="1216"/>
        <v>658669.6</v>
      </c>
      <c r="I788" s="30">
        <f t="shared" si="1216"/>
        <v>0</v>
      </c>
      <c r="J788" s="30">
        <f t="shared" si="1216"/>
        <v>0</v>
      </c>
      <c r="K788" s="30">
        <f t="shared" si="1216"/>
        <v>0</v>
      </c>
      <c r="L788" s="30">
        <f t="shared" si="1216"/>
        <v>658669.6</v>
      </c>
      <c r="M788" s="30">
        <f t="shared" si="1216"/>
        <v>673056</v>
      </c>
      <c r="N788" s="30">
        <f t="shared" si="1216"/>
        <v>0</v>
      </c>
      <c r="O788" s="30">
        <f t="shared" si="1216"/>
        <v>673056</v>
      </c>
      <c r="P788" s="30">
        <f t="shared" si="1216"/>
        <v>0</v>
      </c>
      <c r="Q788" s="30">
        <f t="shared" si="1216"/>
        <v>673056</v>
      </c>
      <c r="R788" s="30">
        <f t="shared" si="1216"/>
        <v>671500.9</v>
      </c>
      <c r="S788" s="30">
        <f t="shared" si="1216"/>
        <v>0</v>
      </c>
      <c r="T788" s="30">
        <f t="shared" si="1216"/>
        <v>671500.9</v>
      </c>
      <c r="U788" s="30">
        <f t="shared" si="1216"/>
        <v>0</v>
      </c>
      <c r="V788" s="30">
        <f t="shared" si="1216"/>
        <v>671500.9</v>
      </c>
      <c r="X788" s="183"/>
    </row>
    <row r="789" spans="1:24" ht="31.5" hidden="1" outlineLevel="7" x14ac:dyDescent="0.2">
      <c r="A789" s="34" t="s">
        <v>553</v>
      </c>
      <c r="B789" s="34" t="s">
        <v>526</v>
      </c>
      <c r="C789" s="34" t="s">
        <v>303</v>
      </c>
      <c r="D789" s="34" t="s">
        <v>65</v>
      </c>
      <c r="E789" s="35" t="s">
        <v>66</v>
      </c>
      <c r="F789" s="31">
        <v>658669.6</v>
      </c>
      <c r="G789" s="31"/>
      <c r="H789" s="31">
        <f>SUM(F789:G789)</f>
        <v>658669.6</v>
      </c>
      <c r="I789" s="31"/>
      <c r="J789" s="31"/>
      <c r="K789" s="31"/>
      <c r="L789" s="31">
        <f>SUM(H789:K789)</f>
        <v>658669.6</v>
      </c>
      <c r="M789" s="31">
        <v>673056</v>
      </c>
      <c r="N789" s="31"/>
      <c r="O789" s="31">
        <f>SUM(M789:N789)</f>
        <v>673056</v>
      </c>
      <c r="P789" s="31"/>
      <c r="Q789" s="31">
        <f>SUM(O789:P789)</f>
        <v>673056</v>
      </c>
      <c r="R789" s="31">
        <v>671500.9</v>
      </c>
      <c r="S789" s="31"/>
      <c r="T789" s="31">
        <f>SUM(R789:S789)</f>
        <v>671500.9</v>
      </c>
      <c r="U789" s="31"/>
      <c r="V789" s="31">
        <f>SUM(T789:U789)</f>
        <v>671500.9</v>
      </c>
      <c r="X789" s="183"/>
    </row>
    <row r="790" spans="1:24" ht="31.5" hidden="1" outlineLevel="5" x14ac:dyDescent="0.2">
      <c r="A790" s="32" t="s">
        <v>553</v>
      </c>
      <c r="B790" s="32" t="s">
        <v>526</v>
      </c>
      <c r="C790" s="32" t="s">
        <v>309</v>
      </c>
      <c r="D790" s="32"/>
      <c r="E790" s="33" t="s">
        <v>310</v>
      </c>
      <c r="F790" s="30">
        <f t="shared" ref="F790:V790" si="1217">F791</f>
        <v>51567</v>
      </c>
      <c r="G790" s="30">
        <f t="shared" si="1217"/>
        <v>0</v>
      </c>
      <c r="H790" s="30">
        <f t="shared" si="1217"/>
        <v>51567</v>
      </c>
      <c r="I790" s="30">
        <f t="shared" si="1217"/>
        <v>0</v>
      </c>
      <c r="J790" s="30">
        <f t="shared" si="1217"/>
        <v>0</v>
      </c>
      <c r="K790" s="30">
        <f t="shared" si="1217"/>
        <v>0</v>
      </c>
      <c r="L790" s="30">
        <f t="shared" si="1217"/>
        <v>51567</v>
      </c>
      <c r="M790" s="30">
        <f t="shared" si="1217"/>
        <v>51567</v>
      </c>
      <c r="N790" s="30">
        <f t="shared" si="1217"/>
        <v>0</v>
      </c>
      <c r="O790" s="30">
        <f t="shared" si="1217"/>
        <v>51567</v>
      </c>
      <c r="P790" s="30">
        <f t="shared" si="1217"/>
        <v>0</v>
      </c>
      <c r="Q790" s="30">
        <f t="shared" si="1217"/>
        <v>51567</v>
      </c>
      <c r="R790" s="30">
        <f>R791</f>
        <v>51567</v>
      </c>
      <c r="S790" s="30">
        <f t="shared" si="1217"/>
        <v>0</v>
      </c>
      <c r="T790" s="30">
        <f t="shared" si="1217"/>
        <v>51567</v>
      </c>
      <c r="U790" s="30">
        <f t="shared" si="1217"/>
        <v>0</v>
      </c>
      <c r="V790" s="30">
        <f t="shared" si="1217"/>
        <v>51567</v>
      </c>
      <c r="X790" s="183"/>
    </row>
    <row r="791" spans="1:24" ht="31.5" hidden="1" outlineLevel="7" x14ac:dyDescent="0.2">
      <c r="A791" s="34" t="s">
        <v>553</v>
      </c>
      <c r="B791" s="34" t="s">
        <v>526</v>
      </c>
      <c r="C791" s="34" t="s">
        <v>309</v>
      </c>
      <c r="D791" s="34" t="s">
        <v>65</v>
      </c>
      <c r="E791" s="35" t="s">
        <v>66</v>
      </c>
      <c r="F791" s="31">
        <v>51567</v>
      </c>
      <c r="G791" s="31"/>
      <c r="H791" s="31">
        <f>SUM(F791:G791)</f>
        <v>51567</v>
      </c>
      <c r="I791" s="31"/>
      <c r="J791" s="31"/>
      <c r="K791" s="31"/>
      <c r="L791" s="31">
        <f>SUM(H791:K791)</f>
        <v>51567</v>
      </c>
      <c r="M791" s="31">
        <v>51567</v>
      </c>
      <c r="N791" s="31"/>
      <c r="O791" s="31">
        <f>SUM(M791:N791)</f>
        <v>51567</v>
      </c>
      <c r="P791" s="31"/>
      <c r="Q791" s="31">
        <f>SUM(O791:P791)</f>
        <v>51567</v>
      </c>
      <c r="R791" s="31">
        <v>51567</v>
      </c>
      <c r="S791" s="31"/>
      <c r="T791" s="31">
        <f>SUM(R791:S791)</f>
        <v>51567</v>
      </c>
      <c r="U791" s="31"/>
      <c r="V791" s="31">
        <f>SUM(T791:U791)</f>
        <v>51567</v>
      </c>
      <c r="X791" s="183"/>
    </row>
    <row r="792" spans="1:24" ht="31.5" hidden="1" outlineLevel="5" x14ac:dyDescent="0.2">
      <c r="A792" s="32" t="s">
        <v>553</v>
      </c>
      <c r="B792" s="32" t="s">
        <v>526</v>
      </c>
      <c r="C792" s="32" t="s">
        <v>311</v>
      </c>
      <c r="D792" s="32"/>
      <c r="E792" s="33" t="s">
        <v>312</v>
      </c>
      <c r="F792" s="30">
        <f t="shared" ref="F792:V792" si="1218">F793</f>
        <v>103553.7</v>
      </c>
      <c r="G792" s="30">
        <f t="shared" si="1218"/>
        <v>0</v>
      </c>
      <c r="H792" s="30">
        <f t="shared" si="1218"/>
        <v>103553.7</v>
      </c>
      <c r="I792" s="30">
        <f t="shared" si="1218"/>
        <v>0</v>
      </c>
      <c r="J792" s="30">
        <f t="shared" si="1218"/>
        <v>0</v>
      </c>
      <c r="K792" s="30">
        <f t="shared" si="1218"/>
        <v>0</v>
      </c>
      <c r="L792" s="30">
        <f t="shared" si="1218"/>
        <v>103553.7</v>
      </c>
      <c r="M792" s="30">
        <f t="shared" si="1218"/>
        <v>93266.2</v>
      </c>
      <c r="N792" s="30">
        <f t="shared" si="1218"/>
        <v>0</v>
      </c>
      <c r="O792" s="30">
        <f t="shared" si="1218"/>
        <v>93266.2</v>
      </c>
      <c r="P792" s="30">
        <f t="shared" si="1218"/>
        <v>0</v>
      </c>
      <c r="Q792" s="30">
        <f t="shared" si="1218"/>
        <v>93266.2</v>
      </c>
      <c r="R792" s="30">
        <f t="shared" si="1218"/>
        <v>91523.7</v>
      </c>
      <c r="S792" s="30">
        <f t="shared" si="1218"/>
        <v>0</v>
      </c>
      <c r="T792" s="30">
        <f t="shared" si="1218"/>
        <v>91523.7</v>
      </c>
      <c r="U792" s="30">
        <f t="shared" si="1218"/>
        <v>0</v>
      </c>
      <c r="V792" s="30">
        <f t="shared" si="1218"/>
        <v>91523.7</v>
      </c>
      <c r="X792" s="183"/>
    </row>
    <row r="793" spans="1:24" ht="31.5" hidden="1" outlineLevel="7" x14ac:dyDescent="0.2">
      <c r="A793" s="34" t="s">
        <v>553</v>
      </c>
      <c r="B793" s="34" t="s">
        <v>526</v>
      </c>
      <c r="C793" s="34" t="s">
        <v>311</v>
      </c>
      <c r="D793" s="34" t="s">
        <v>65</v>
      </c>
      <c r="E793" s="35" t="s">
        <v>66</v>
      </c>
      <c r="F793" s="31">
        <v>103553.7</v>
      </c>
      <c r="G793" s="31"/>
      <c r="H793" s="31">
        <f>SUM(F793:G793)</f>
        <v>103553.7</v>
      </c>
      <c r="I793" s="31"/>
      <c r="J793" s="31"/>
      <c r="K793" s="31"/>
      <c r="L793" s="31">
        <f>SUM(H793:K793)</f>
        <v>103553.7</v>
      </c>
      <c r="M793" s="31">
        <v>93266.2</v>
      </c>
      <c r="N793" s="31"/>
      <c r="O793" s="31">
        <f>SUM(M793:N793)</f>
        <v>93266.2</v>
      </c>
      <c r="P793" s="31"/>
      <c r="Q793" s="31">
        <f>SUM(O793:P793)</f>
        <v>93266.2</v>
      </c>
      <c r="R793" s="31">
        <v>91523.7</v>
      </c>
      <c r="S793" s="31"/>
      <c r="T793" s="31">
        <f>SUM(R793:S793)</f>
        <v>91523.7</v>
      </c>
      <c r="U793" s="31"/>
      <c r="V793" s="31">
        <f>SUM(T793:U793)</f>
        <v>91523.7</v>
      </c>
      <c r="X793" s="183"/>
    </row>
    <row r="794" spans="1:24" ht="124.5" hidden="1" customHeight="1" outlineLevel="5" x14ac:dyDescent="0.2">
      <c r="A794" s="32" t="s">
        <v>553</v>
      </c>
      <c r="B794" s="32" t="s">
        <v>526</v>
      </c>
      <c r="C794" s="32" t="s">
        <v>313</v>
      </c>
      <c r="D794" s="32"/>
      <c r="E794" s="37" t="s">
        <v>423</v>
      </c>
      <c r="F794" s="30">
        <f t="shared" ref="F794:V794" si="1219">F795</f>
        <v>551.34324324324325</v>
      </c>
      <c r="G794" s="30">
        <f t="shared" si="1219"/>
        <v>0</v>
      </c>
      <c r="H794" s="30">
        <f t="shared" si="1219"/>
        <v>551.34324324324325</v>
      </c>
      <c r="I794" s="30">
        <f t="shared" si="1219"/>
        <v>0</v>
      </c>
      <c r="J794" s="30">
        <f t="shared" si="1219"/>
        <v>0</v>
      </c>
      <c r="K794" s="30">
        <f t="shared" si="1219"/>
        <v>0</v>
      </c>
      <c r="L794" s="30">
        <f t="shared" si="1219"/>
        <v>551.34324324324325</v>
      </c>
      <c r="M794" s="30">
        <f t="shared" si="1219"/>
        <v>557.254054054054</v>
      </c>
      <c r="N794" s="30">
        <f t="shared" si="1219"/>
        <v>0</v>
      </c>
      <c r="O794" s="30">
        <f t="shared" si="1219"/>
        <v>557.254054054054</v>
      </c>
      <c r="P794" s="30">
        <f t="shared" si="1219"/>
        <v>0</v>
      </c>
      <c r="Q794" s="30">
        <f t="shared" si="1219"/>
        <v>557.254054054054</v>
      </c>
      <c r="R794" s="30">
        <f>R795</f>
        <v>549.3648648648649</v>
      </c>
      <c r="S794" s="30">
        <f t="shared" si="1219"/>
        <v>0</v>
      </c>
      <c r="T794" s="30">
        <f t="shared" si="1219"/>
        <v>549.3648648648649</v>
      </c>
      <c r="U794" s="30">
        <f t="shared" si="1219"/>
        <v>0</v>
      </c>
      <c r="V794" s="30">
        <f t="shared" si="1219"/>
        <v>549.3648648648649</v>
      </c>
      <c r="X794" s="183"/>
    </row>
    <row r="795" spans="1:24" ht="31.5" hidden="1" outlineLevel="7" x14ac:dyDescent="0.2">
      <c r="A795" s="34" t="s">
        <v>553</v>
      </c>
      <c r="B795" s="34" t="s">
        <v>526</v>
      </c>
      <c r="C795" s="34" t="s">
        <v>313</v>
      </c>
      <c r="D795" s="34" t="s">
        <v>65</v>
      </c>
      <c r="E795" s="35" t="s">
        <v>66</v>
      </c>
      <c r="F795" s="31">
        <v>551.34324324324325</v>
      </c>
      <c r="G795" s="31"/>
      <c r="H795" s="31">
        <f>SUM(F795:G795)</f>
        <v>551.34324324324325</v>
      </c>
      <c r="I795" s="31"/>
      <c r="J795" s="31"/>
      <c r="K795" s="31"/>
      <c r="L795" s="31">
        <f>SUM(H795:K795)</f>
        <v>551.34324324324325</v>
      </c>
      <c r="M795" s="31">
        <v>557.254054054054</v>
      </c>
      <c r="N795" s="31"/>
      <c r="O795" s="31">
        <f>SUM(M795:N795)</f>
        <v>557.254054054054</v>
      </c>
      <c r="P795" s="31"/>
      <c r="Q795" s="31">
        <f>SUM(O795:P795)</f>
        <v>557.254054054054</v>
      </c>
      <c r="R795" s="31">
        <v>549.3648648648649</v>
      </c>
      <c r="S795" s="31"/>
      <c r="T795" s="31">
        <f>SUM(R795:S795)</f>
        <v>549.3648648648649</v>
      </c>
      <c r="U795" s="31"/>
      <c r="V795" s="31">
        <f>SUM(T795:U795)</f>
        <v>549.3648648648649</v>
      </c>
      <c r="X795" s="183"/>
    </row>
    <row r="796" spans="1:24" ht="124.5" hidden="1" customHeight="1" outlineLevel="5" x14ac:dyDescent="0.2">
      <c r="A796" s="32" t="s">
        <v>553</v>
      </c>
      <c r="B796" s="32" t="s">
        <v>526</v>
      </c>
      <c r="C796" s="32" t="s">
        <v>313</v>
      </c>
      <c r="D796" s="32"/>
      <c r="E796" s="37" t="s">
        <v>424</v>
      </c>
      <c r="F796" s="30">
        <f t="shared" ref="F796:V796" si="1220">F797</f>
        <v>6799.9</v>
      </c>
      <c r="G796" s="30">
        <f t="shared" si="1220"/>
        <v>0</v>
      </c>
      <c r="H796" s="30">
        <f t="shared" si="1220"/>
        <v>6799.9</v>
      </c>
      <c r="I796" s="30">
        <f t="shared" si="1220"/>
        <v>0</v>
      </c>
      <c r="J796" s="30">
        <f t="shared" si="1220"/>
        <v>0</v>
      </c>
      <c r="K796" s="30">
        <f t="shared" si="1220"/>
        <v>0</v>
      </c>
      <c r="L796" s="30">
        <f t="shared" si="1220"/>
        <v>6799.9</v>
      </c>
      <c r="M796" s="30">
        <f t="shared" si="1220"/>
        <v>6872.8</v>
      </c>
      <c r="N796" s="30">
        <f t="shared" si="1220"/>
        <v>0</v>
      </c>
      <c r="O796" s="30">
        <f t="shared" si="1220"/>
        <v>6872.8</v>
      </c>
      <c r="P796" s="30">
        <f t="shared" si="1220"/>
        <v>0</v>
      </c>
      <c r="Q796" s="30">
        <f t="shared" si="1220"/>
        <v>6872.8</v>
      </c>
      <c r="R796" s="30">
        <f>R797</f>
        <v>6775.5</v>
      </c>
      <c r="S796" s="30">
        <f t="shared" si="1220"/>
        <v>0</v>
      </c>
      <c r="T796" s="30">
        <f t="shared" si="1220"/>
        <v>6775.5</v>
      </c>
      <c r="U796" s="30">
        <f t="shared" si="1220"/>
        <v>0</v>
      </c>
      <c r="V796" s="30">
        <f t="shared" si="1220"/>
        <v>6775.5</v>
      </c>
      <c r="X796" s="183"/>
    </row>
    <row r="797" spans="1:24" ht="31.5" hidden="1" outlineLevel="7" x14ac:dyDescent="0.2">
      <c r="A797" s="34" t="s">
        <v>553</v>
      </c>
      <c r="B797" s="34" t="s">
        <v>526</v>
      </c>
      <c r="C797" s="34" t="s">
        <v>313</v>
      </c>
      <c r="D797" s="34" t="s">
        <v>65</v>
      </c>
      <c r="E797" s="35" t="s">
        <v>66</v>
      </c>
      <c r="F797" s="31">
        <v>6799.9</v>
      </c>
      <c r="G797" s="31"/>
      <c r="H797" s="31">
        <f>SUM(F797:G797)</f>
        <v>6799.9</v>
      </c>
      <c r="I797" s="31"/>
      <c r="J797" s="31"/>
      <c r="K797" s="31"/>
      <c r="L797" s="31">
        <f>SUM(H797:K797)</f>
        <v>6799.9</v>
      </c>
      <c r="M797" s="31">
        <v>6872.8</v>
      </c>
      <c r="N797" s="31"/>
      <c r="O797" s="31">
        <f>SUM(M797:N797)</f>
        <v>6872.8</v>
      </c>
      <c r="P797" s="31"/>
      <c r="Q797" s="31">
        <f>SUM(O797:P797)</f>
        <v>6872.8</v>
      </c>
      <c r="R797" s="31">
        <v>6775.5</v>
      </c>
      <c r="S797" s="31"/>
      <c r="T797" s="31">
        <f>SUM(R797:S797)</f>
        <v>6775.5</v>
      </c>
      <c r="U797" s="31"/>
      <c r="V797" s="31">
        <f>SUM(T797:U797)</f>
        <v>6775.5</v>
      </c>
      <c r="X797" s="183"/>
    </row>
    <row r="798" spans="1:24" ht="31.5" hidden="1" outlineLevel="7" x14ac:dyDescent="0.2">
      <c r="A798" s="32" t="s">
        <v>553</v>
      </c>
      <c r="B798" s="32" t="s">
        <v>526</v>
      </c>
      <c r="C798" s="32" t="s">
        <v>627</v>
      </c>
      <c r="D798" s="32"/>
      <c r="E798" s="33" t="s">
        <v>629</v>
      </c>
      <c r="F798" s="30">
        <f>F799</f>
        <v>1618.3</v>
      </c>
      <c r="G798" s="30">
        <f t="shared" ref="G798:L799" si="1221">G799</f>
        <v>0</v>
      </c>
      <c r="H798" s="30">
        <f t="shared" si="1221"/>
        <v>1618.3</v>
      </c>
      <c r="I798" s="30">
        <f t="shared" si="1221"/>
        <v>0</v>
      </c>
      <c r="J798" s="30">
        <f t="shared" si="1221"/>
        <v>0</v>
      </c>
      <c r="K798" s="30">
        <f t="shared" si="1221"/>
        <v>0</v>
      </c>
      <c r="L798" s="30">
        <f t="shared" si="1221"/>
        <v>1618.3</v>
      </c>
      <c r="M798" s="30">
        <f t="shared" ref="M798:R798" si="1222">M799</f>
        <v>1618.3</v>
      </c>
      <c r="N798" s="30">
        <f t="shared" ref="N798:N799" si="1223">N799</f>
        <v>0</v>
      </c>
      <c r="O798" s="30">
        <f t="shared" ref="O798:Q799" si="1224">O799</f>
        <v>1618.3</v>
      </c>
      <c r="P798" s="30">
        <f t="shared" si="1224"/>
        <v>0</v>
      </c>
      <c r="Q798" s="30">
        <f t="shared" si="1224"/>
        <v>1618.3</v>
      </c>
      <c r="R798" s="30">
        <f t="shared" si="1222"/>
        <v>1618.3</v>
      </c>
      <c r="S798" s="30">
        <f t="shared" ref="S798:S799" si="1225">S799</f>
        <v>0</v>
      </c>
      <c r="T798" s="30">
        <f t="shared" ref="T798:V799" si="1226">T799</f>
        <v>1618.3</v>
      </c>
      <c r="U798" s="30">
        <f t="shared" si="1226"/>
        <v>0</v>
      </c>
      <c r="V798" s="30">
        <f t="shared" si="1226"/>
        <v>1618.3</v>
      </c>
      <c r="X798" s="183"/>
    </row>
    <row r="799" spans="1:24" ht="47.25" hidden="1" outlineLevel="7" x14ac:dyDescent="0.2">
      <c r="A799" s="32" t="s">
        <v>553</v>
      </c>
      <c r="B799" s="32" t="s">
        <v>526</v>
      </c>
      <c r="C799" s="32" t="s">
        <v>628</v>
      </c>
      <c r="D799" s="32"/>
      <c r="E799" s="33" t="s">
        <v>630</v>
      </c>
      <c r="F799" s="30">
        <f>F800</f>
        <v>1618.3</v>
      </c>
      <c r="G799" s="30">
        <f t="shared" si="1221"/>
        <v>0</v>
      </c>
      <c r="H799" s="30">
        <f t="shared" si="1221"/>
        <v>1618.3</v>
      </c>
      <c r="I799" s="30">
        <f t="shared" si="1221"/>
        <v>0</v>
      </c>
      <c r="J799" s="30">
        <f t="shared" si="1221"/>
        <v>0</v>
      </c>
      <c r="K799" s="30">
        <f t="shared" si="1221"/>
        <v>0</v>
      </c>
      <c r="L799" s="30">
        <f t="shared" si="1221"/>
        <v>1618.3</v>
      </c>
      <c r="M799" s="30">
        <f t="shared" ref="M799" si="1227">M800</f>
        <v>1618.3</v>
      </c>
      <c r="N799" s="30">
        <f t="shared" si="1223"/>
        <v>0</v>
      </c>
      <c r="O799" s="30">
        <f t="shared" si="1224"/>
        <v>1618.3</v>
      </c>
      <c r="P799" s="30">
        <f t="shared" si="1224"/>
        <v>0</v>
      </c>
      <c r="Q799" s="30">
        <f t="shared" si="1224"/>
        <v>1618.3</v>
      </c>
      <c r="R799" s="30">
        <f t="shared" ref="R799" si="1228">R800</f>
        <v>1618.3</v>
      </c>
      <c r="S799" s="30">
        <f t="shared" si="1225"/>
        <v>0</v>
      </c>
      <c r="T799" s="30">
        <f t="shared" si="1226"/>
        <v>1618.3</v>
      </c>
      <c r="U799" s="30">
        <f t="shared" si="1226"/>
        <v>0</v>
      </c>
      <c r="V799" s="30">
        <f t="shared" si="1226"/>
        <v>1618.3</v>
      </c>
      <c r="X799" s="183"/>
    </row>
    <row r="800" spans="1:24" ht="31.5" hidden="1" outlineLevel="7" x14ac:dyDescent="0.2">
      <c r="A800" s="34" t="s">
        <v>553</v>
      </c>
      <c r="B800" s="34" t="s">
        <v>526</v>
      </c>
      <c r="C800" s="34" t="s">
        <v>628</v>
      </c>
      <c r="D800" s="34" t="s">
        <v>65</v>
      </c>
      <c r="E800" s="35" t="s">
        <v>66</v>
      </c>
      <c r="F800" s="31">
        <v>1618.3</v>
      </c>
      <c r="G800" s="31"/>
      <c r="H800" s="31">
        <f>SUM(F800:G800)</f>
        <v>1618.3</v>
      </c>
      <c r="I800" s="31"/>
      <c r="J800" s="31"/>
      <c r="K800" s="31"/>
      <c r="L800" s="31">
        <f>SUM(H800:K800)</f>
        <v>1618.3</v>
      </c>
      <c r="M800" s="31">
        <v>1618.3</v>
      </c>
      <c r="N800" s="31"/>
      <c r="O800" s="31">
        <f>SUM(M800:N800)</f>
        <v>1618.3</v>
      </c>
      <c r="P800" s="31"/>
      <c r="Q800" s="31">
        <f>SUM(O800:P800)</f>
        <v>1618.3</v>
      </c>
      <c r="R800" s="31">
        <v>1618.3</v>
      </c>
      <c r="S800" s="31"/>
      <c r="T800" s="31">
        <f>SUM(R800:S800)</f>
        <v>1618.3</v>
      </c>
      <c r="U800" s="31"/>
      <c r="V800" s="31">
        <f>SUM(T800:U800)</f>
        <v>1618.3</v>
      </c>
      <c r="X800" s="183"/>
    </row>
    <row r="801" spans="1:24" ht="31.5" hidden="1" outlineLevel="7" x14ac:dyDescent="0.2">
      <c r="A801" s="32" t="s">
        <v>553</v>
      </c>
      <c r="B801" s="32" t="s">
        <v>526</v>
      </c>
      <c r="C801" s="22" t="s">
        <v>49</v>
      </c>
      <c r="D801" s="22" t="s">
        <v>447</v>
      </c>
      <c r="E801" s="41" t="s">
        <v>637</v>
      </c>
      <c r="F801" s="30">
        <f t="shared" ref="F801:V804" si="1229">F802</f>
        <v>1270</v>
      </c>
      <c r="G801" s="30">
        <f t="shared" si="1229"/>
        <v>0</v>
      </c>
      <c r="H801" s="30">
        <f t="shared" si="1229"/>
        <v>1270</v>
      </c>
      <c r="I801" s="30">
        <f t="shared" si="1229"/>
        <v>0</v>
      </c>
      <c r="J801" s="30">
        <f t="shared" si="1229"/>
        <v>0</v>
      </c>
      <c r="K801" s="30">
        <f t="shared" si="1229"/>
        <v>0</v>
      </c>
      <c r="L801" s="30">
        <f t="shared" si="1229"/>
        <v>1270</v>
      </c>
      <c r="M801" s="30">
        <f t="shared" si="1229"/>
        <v>1270</v>
      </c>
      <c r="N801" s="30">
        <f t="shared" si="1229"/>
        <v>0</v>
      </c>
      <c r="O801" s="30">
        <f t="shared" si="1229"/>
        <v>1270</v>
      </c>
      <c r="P801" s="30">
        <f t="shared" si="1229"/>
        <v>0</v>
      </c>
      <c r="Q801" s="30">
        <f t="shared" si="1229"/>
        <v>1270</v>
      </c>
      <c r="R801" s="30">
        <f t="shared" si="1229"/>
        <v>1270</v>
      </c>
      <c r="S801" s="30">
        <f t="shared" si="1229"/>
        <v>0</v>
      </c>
      <c r="T801" s="30">
        <f t="shared" si="1229"/>
        <v>1270</v>
      </c>
      <c r="U801" s="30">
        <f t="shared" si="1229"/>
        <v>0</v>
      </c>
      <c r="V801" s="30">
        <f t="shared" si="1229"/>
        <v>1270</v>
      </c>
      <c r="X801" s="183"/>
    </row>
    <row r="802" spans="1:24" ht="31.5" hidden="1" outlineLevel="7" x14ac:dyDescent="0.2">
      <c r="A802" s="32" t="s">
        <v>553</v>
      </c>
      <c r="B802" s="32" t="s">
        <v>526</v>
      </c>
      <c r="C802" s="22" t="s">
        <v>92</v>
      </c>
      <c r="D802" s="22" t="s">
        <v>447</v>
      </c>
      <c r="E802" s="41" t="s">
        <v>93</v>
      </c>
      <c r="F802" s="30">
        <f t="shared" si="1229"/>
        <v>1270</v>
      </c>
      <c r="G802" s="30">
        <f t="shared" si="1229"/>
        <v>0</v>
      </c>
      <c r="H802" s="30">
        <f t="shared" si="1229"/>
        <v>1270</v>
      </c>
      <c r="I802" s="30">
        <f t="shared" si="1229"/>
        <v>0</v>
      </c>
      <c r="J802" s="30">
        <f t="shared" si="1229"/>
        <v>0</v>
      </c>
      <c r="K802" s="30">
        <f t="shared" si="1229"/>
        <v>0</v>
      </c>
      <c r="L802" s="30">
        <f t="shared" si="1229"/>
        <v>1270</v>
      </c>
      <c r="M802" s="30">
        <f t="shared" si="1229"/>
        <v>1270</v>
      </c>
      <c r="N802" s="30">
        <f t="shared" si="1229"/>
        <v>0</v>
      </c>
      <c r="O802" s="30">
        <f t="shared" si="1229"/>
        <v>1270</v>
      </c>
      <c r="P802" s="30">
        <f t="shared" si="1229"/>
        <v>0</v>
      </c>
      <c r="Q802" s="30">
        <f t="shared" si="1229"/>
        <v>1270</v>
      </c>
      <c r="R802" s="30">
        <f t="shared" si="1229"/>
        <v>1270</v>
      </c>
      <c r="S802" s="30">
        <f t="shared" si="1229"/>
        <v>0</v>
      </c>
      <c r="T802" s="30">
        <f t="shared" si="1229"/>
        <v>1270</v>
      </c>
      <c r="U802" s="30">
        <f t="shared" si="1229"/>
        <v>0</v>
      </c>
      <c r="V802" s="30">
        <f t="shared" si="1229"/>
        <v>1270</v>
      </c>
      <c r="X802" s="183"/>
    </row>
    <row r="803" spans="1:24" ht="15.75" hidden="1" outlineLevel="7" x14ac:dyDescent="0.2">
      <c r="A803" s="32" t="s">
        <v>553</v>
      </c>
      <c r="B803" s="32" t="s">
        <v>526</v>
      </c>
      <c r="C803" s="22" t="s">
        <v>103</v>
      </c>
      <c r="D803" s="22"/>
      <c r="E803" s="41" t="s">
        <v>104</v>
      </c>
      <c r="F803" s="30">
        <f t="shared" si="1229"/>
        <v>1270</v>
      </c>
      <c r="G803" s="30">
        <f t="shared" si="1229"/>
        <v>0</v>
      </c>
      <c r="H803" s="30">
        <f t="shared" si="1229"/>
        <v>1270</v>
      </c>
      <c r="I803" s="30">
        <f t="shared" si="1229"/>
        <v>0</v>
      </c>
      <c r="J803" s="30">
        <f t="shared" si="1229"/>
        <v>0</v>
      </c>
      <c r="K803" s="30">
        <f t="shared" si="1229"/>
        <v>0</v>
      </c>
      <c r="L803" s="30">
        <f t="shared" si="1229"/>
        <v>1270</v>
      </c>
      <c r="M803" s="30">
        <f t="shared" si="1229"/>
        <v>1270</v>
      </c>
      <c r="N803" s="30">
        <f t="shared" si="1229"/>
        <v>0</v>
      </c>
      <c r="O803" s="30">
        <f t="shared" si="1229"/>
        <v>1270</v>
      </c>
      <c r="P803" s="30">
        <f t="shared" si="1229"/>
        <v>0</v>
      </c>
      <c r="Q803" s="30">
        <f t="shared" si="1229"/>
        <v>1270</v>
      </c>
      <c r="R803" s="30">
        <f t="shared" si="1229"/>
        <v>1270</v>
      </c>
      <c r="S803" s="30">
        <f t="shared" si="1229"/>
        <v>0</v>
      </c>
      <c r="T803" s="30">
        <f t="shared" si="1229"/>
        <v>1270</v>
      </c>
      <c r="U803" s="30">
        <f t="shared" si="1229"/>
        <v>0</v>
      </c>
      <c r="V803" s="30">
        <f t="shared" si="1229"/>
        <v>1270</v>
      </c>
      <c r="X803" s="183"/>
    </row>
    <row r="804" spans="1:24" ht="15.75" hidden="1" outlineLevel="7" x14ac:dyDescent="0.2">
      <c r="A804" s="32" t="s">
        <v>553</v>
      </c>
      <c r="B804" s="32" t="s">
        <v>526</v>
      </c>
      <c r="C804" s="6" t="s">
        <v>639</v>
      </c>
      <c r="D804" s="22"/>
      <c r="E804" s="39" t="s">
        <v>638</v>
      </c>
      <c r="F804" s="30">
        <f t="shared" si="1229"/>
        <v>1270</v>
      </c>
      <c r="G804" s="30">
        <f t="shared" si="1229"/>
        <v>0</v>
      </c>
      <c r="H804" s="30">
        <f t="shared" si="1229"/>
        <v>1270</v>
      </c>
      <c r="I804" s="30">
        <f t="shared" si="1229"/>
        <v>0</v>
      </c>
      <c r="J804" s="30">
        <f t="shared" si="1229"/>
        <v>0</v>
      </c>
      <c r="K804" s="30">
        <f t="shared" si="1229"/>
        <v>0</v>
      </c>
      <c r="L804" s="30">
        <f t="shared" si="1229"/>
        <v>1270</v>
      </c>
      <c r="M804" s="30">
        <f t="shared" si="1229"/>
        <v>1270</v>
      </c>
      <c r="N804" s="30">
        <f t="shared" si="1229"/>
        <v>0</v>
      </c>
      <c r="O804" s="30">
        <f t="shared" si="1229"/>
        <v>1270</v>
      </c>
      <c r="P804" s="30">
        <f t="shared" si="1229"/>
        <v>0</v>
      </c>
      <c r="Q804" s="30">
        <f t="shared" si="1229"/>
        <v>1270</v>
      </c>
      <c r="R804" s="30">
        <f t="shared" si="1229"/>
        <v>1270</v>
      </c>
      <c r="S804" s="30">
        <f t="shared" si="1229"/>
        <v>0</v>
      </c>
      <c r="T804" s="30">
        <f t="shared" si="1229"/>
        <v>1270</v>
      </c>
      <c r="U804" s="30">
        <f t="shared" si="1229"/>
        <v>0</v>
      </c>
      <c r="V804" s="30">
        <f t="shared" si="1229"/>
        <v>1270</v>
      </c>
      <c r="X804" s="183"/>
    </row>
    <row r="805" spans="1:24" ht="31.5" hidden="1" outlineLevel="7" x14ac:dyDescent="0.2">
      <c r="A805" s="34" t="s">
        <v>553</v>
      </c>
      <c r="B805" s="34" t="s">
        <v>526</v>
      </c>
      <c r="C805" s="42" t="s">
        <v>639</v>
      </c>
      <c r="D805" s="34" t="s">
        <v>65</v>
      </c>
      <c r="E805" s="35" t="s">
        <v>66</v>
      </c>
      <c r="F805" s="31">
        <v>1270</v>
      </c>
      <c r="G805" s="31"/>
      <c r="H805" s="31">
        <f>SUM(F805:G805)</f>
        <v>1270</v>
      </c>
      <c r="I805" s="31"/>
      <c r="J805" s="31"/>
      <c r="K805" s="31"/>
      <c r="L805" s="31">
        <f>SUM(H805:K805)</f>
        <v>1270</v>
      </c>
      <c r="M805" s="31">
        <v>1270</v>
      </c>
      <c r="N805" s="31"/>
      <c r="O805" s="31">
        <f>SUM(M805:N805)</f>
        <v>1270</v>
      </c>
      <c r="P805" s="31"/>
      <c r="Q805" s="31">
        <f>SUM(O805:P805)</f>
        <v>1270</v>
      </c>
      <c r="R805" s="31">
        <v>1270</v>
      </c>
      <c r="S805" s="31"/>
      <c r="T805" s="31">
        <f>SUM(R805:S805)</f>
        <v>1270</v>
      </c>
      <c r="U805" s="31"/>
      <c r="V805" s="31">
        <f>SUM(T805:U805)</f>
        <v>1270</v>
      </c>
      <c r="X805" s="183"/>
    </row>
    <row r="806" spans="1:24" ht="15.75" outlineLevel="1" x14ac:dyDescent="0.2">
      <c r="A806" s="32" t="s">
        <v>553</v>
      </c>
      <c r="B806" s="32" t="s">
        <v>558</v>
      </c>
      <c r="C806" s="32"/>
      <c r="D806" s="32"/>
      <c r="E806" s="33" t="s">
        <v>559</v>
      </c>
      <c r="F806" s="30">
        <f>F807+F812</f>
        <v>86644</v>
      </c>
      <c r="G806" s="30">
        <f t="shared" ref="G806:J806" si="1230">G807+G812</f>
        <v>0</v>
      </c>
      <c r="H806" s="30">
        <f t="shared" si="1230"/>
        <v>86644</v>
      </c>
      <c r="I806" s="30">
        <f t="shared" si="1230"/>
        <v>0</v>
      </c>
      <c r="J806" s="30">
        <f t="shared" si="1230"/>
        <v>0</v>
      </c>
      <c r="K806" s="30">
        <f t="shared" ref="K806:L806" si="1231">K807+K812</f>
        <v>3873.1</v>
      </c>
      <c r="L806" s="30">
        <f t="shared" si="1231"/>
        <v>90517.1</v>
      </c>
      <c r="M806" s="30">
        <f t="shared" ref="M806:R806" si="1232">M807+M812</f>
        <v>86644</v>
      </c>
      <c r="N806" s="30">
        <f t="shared" ref="N806" si="1233">N807+N812</f>
        <v>0</v>
      </c>
      <c r="O806" s="30">
        <f t="shared" ref="O806:Q806" si="1234">O807+O812</f>
        <v>86644</v>
      </c>
      <c r="P806" s="30">
        <f t="shared" si="1234"/>
        <v>0</v>
      </c>
      <c r="Q806" s="30">
        <f t="shared" si="1234"/>
        <v>86644</v>
      </c>
      <c r="R806" s="30">
        <f t="shared" si="1232"/>
        <v>86644</v>
      </c>
      <c r="S806" s="30">
        <f t="shared" ref="S806" si="1235">S807+S812</f>
        <v>0</v>
      </c>
      <c r="T806" s="30">
        <f t="shared" ref="T806:V806" si="1236">T807+T812</f>
        <v>86644</v>
      </c>
      <c r="U806" s="30">
        <f t="shared" si="1236"/>
        <v>0</v>
      </c>
      <c r="V806" s="30">
        <f t="shared" si="1236"/>
        <v>86644</v>
      </c>
      <c r="X806" s="183"/>
    </row>
    <row r="807" spans="1:24" ht="31.5" outlineLevel="2" x14ac:dyDescent="0.2">
      <c r="A807" s="32" t="s">
        <v>553</v>
      </c>
      <c r="B807" s="32" t="s">
        <v>558</v>
      </c>
      <c r="C807" s="32" t="s">
        <v>223</v>
      </c>
      <c r="D807" s="32"/>
      <c r="E807" s="33" t="s">
        <v>224</v>
      </c>
      <c r="F807" s="30">
        <f>F808</f>
        <v>86544</v>
      </c>
      <c r="G807" s="30">
        <f t="shared" ref="G807:L807" si="1237">G808</f>
        <v>0</v>
      </c>
      <c r="H807" s="30">
        <f t="shared" si="1237"/>
        <v>86544</v>
      </c>
      <c r="I807" s="30">
        <f t="shared" si="1237"/>
        <v>0</v>
      </c>
      <c r="J807" s="30">
        <f t="shared" si="1237"/>
        <v>0</v>
      </c>
      <c r="K807" s="30">
        <f t="shared" si="1237"/>
        <v>3873.1</v>
      </c>
      <c r="L807" s="30">
        <f t="shared" si="1237"/>
        <v>90417.1</v>
      </c>
      <c r="M807" s="30">
        <f t="shared" ref="M807:R807" si="1238">M808</f>
        <v>86544</v>
      </c>
      <c r="N807" s="30">
        <f t="shared" ref="N807" si="1239">N808</f>
        <v>0</v>
      </c>
      <c r="O807" s="30">
        <f t="shared" ref="O807:Q807" si="1240">O808</f>
        <v>86544</v>
      </c>
      <c r="P807" s="30">
        <f t="shared" si="1240"/>
        <v>0</v>
      </c>
      <c r="Q807" s="30">
        <f t="shared" si="1240"/>
        <v>86544</v>
      </c>
      <c r="R807" s="30">
        <f t="shared" si="1238"/>
        <v>86544</v>
      </c>
      <c r="S807" s="30">
        <f t="shared" ref="S807" si="1241">S808</f>
        <v>0</v>
      </c>
      <c r="T807" s="30">
        <f t="shared" ref="T807:V807" si="1242">T808</f>
        <v>86544</v>
      </c>
      <c r="U807" s="30">
        <f t="shared" si="1242"/>
        <v>0</v>
      </c>
      <c r="V807" s="30">
        <f t="shared" si="1242"/>
        <v>86544</v>
      </c>
      <c r="X807" s="183"/>
    </row>
    <row r="808" spans="1:24" ht="31.5" outlineLevel="3" x14ac:dyDescent="0.2">
      <c r="A808" s="32" t="s">
        <v>553</v>
      </c>
      <c r="B808" s="32" t="s">
        <v>558</v>
      </c>
      <c r="C808" s="32" t="s">
        <v>294</v>
      </c>
      <c r="D808" s="32"/>
      <c r="E808" s="33" t="s">
        <v>295</v>
      </c>
      <c r="F808" s="30">
        <f t="shared" ref="F808:V810" si="1243">F809</f>
        <v>86544</v>
      </c>
      <c r="G808" s="30">
        <f t="shared" si="1243"/>
        <v>0</v>
      </c>
      <c r="H808" s="30">
        <f t="shared" si="1243"/>
        <v>86544</v>
      </c>
      <c r="I808" s="30">
        <f t="shared" si="1243"/>
        <v>0</v>
      </c>
      <c r="J808" s="30">
        <f t="shared" si="1243"/>
        <v>0</v>
      </c>
      <c r="K808" s="30">
        <f t="shared" si="1243"/>
        <v>3873.1</v>
      </c>
      <c r="L808" s="30">
        <f t="shared" si="1243"/>
        <v>90417.1</v>
      </c>
      <c r="M808" s="30">
        <f t="shared" ref="M808:M810" si="1244">M809</f>
        <v>86544</v>
      </c>
      <c r="N808" s="30">
        <f t="shared" si="1243"/>
        <v>0</v>
      </c>
      <c r="O808" s="30">
        <f t="shared" si="1243"/>
        <v>86544</v>
      </c>
      <c r="P808" s="30">
        <f t="shared" si="1243"/>
        <v>0</v>
      </c>
      <c r="Q808" s="30">
        <f t="shared" si="1243"/>
        <v>86544</v>
      </c>
      <c r="R808" s="30">
        <f>R809</f>
        <v>86544</v>
      </c>
      <c r="S808" s="30">
        <f t="shared" si="1243"/>
        <v>0</v>
      </c>
      <c r="T808" s="30">
        <f t="shared" si="1243"/>
        <v>86544</v>
      </c>
      <c r="U808" s="30">
        <f t="shared" si="1243"/>
        <v>0</v>
      </c>
      <c r="V808" s="30">
        <f t="shared" si="1243"/>
        <v>86544</v>
      </c>
      <c r="X808" s="183"/>
    </row>
    <row r="809" spans="1:24" ht="31.5" outlineLevel="4" x14ac:dyDescent="0.2">
      <c r="A809" s="32" t="s">
        <v>553</v>
      </c>
      <c r="B809" s="32" t="s">
        <v>558</v>
      </c>
      <c r="C809" s="32" t="s">
        <v>296</v>
      </c>
      <c r="D809" s="32"/>
      <c r="E809" s="33" t="s">
        <v>35</v>
      </c>
      <c r="F809" s="30">
        <f t="shared" si="1243"/>
        <v>86544</v>
      </c>
      <c r="G809" s="30">
        <f t="shared" si="1243"/>
        <v>0</v>
      </c>
      <c r="H809" s="30">
        <f t="shared" si="1243"/>
        <v>86544</v>
      </c>
      <c r="I809" s="30">
        <f t="shared" si="1243"/>
        <v>0</v>
      </c>
      <c r="J809" s="30">
        <f t="shared" si="1243"/>
        <v>0</v>
      </c>
      <c r="K809" s="30">
        <f t="shared" si="1243"/>
        <v>3873.1</v>
      </c>
      <c r="L809" s="30">
        <f t="shared" si="1243"/>
        <v>90417.1</v>
      </c>
      <c r="M809" s="30">
        <f t="shared" si="1243"/>
        <v>86544</v>
      </c>
      <c r="N809" s="30">
        <f t="shared" si="1243"/>
        <v>0</v>
      </c>
      <c r="O809" s="30">
        <f t="shared" si="1243"/>
        <v>86544</v>
      </c>
      <c r="P809" s="30">
        <f t="shared" si="1243"/>
        <v>0</v>
      </c>
      <c r="Q809" s="30">
        <f t="shared" si="1243"/>
        <v>86544</v>
      </c>
      <c r="R809" s="30">
        <f t="shared" si="1243"/>
        <v>86544</v>
      </c>
      <c r="S809" s="30">
        <f t="shared" si="1243"/>
        <v>0</v>
      </c>
      <c r="T809" s="30">
        <f t="shared" si="1243"/>
        <v>86544</v>
      </c>
      <c r="U809" s="30">
        <f t="shared" si="1243"/>
        <v>0</v>
      </c>
      <c r="V809" s="30">
        <f t="shared" si="1243"/>
        <v>86544</v>
      </c>
      <c r="X809" s="183"/>
    </row>
    <row r="810" spans="1:24" ht="15.75" outlineLevel="5" x14ac:dyDescent="0.2">
      <c r="A810" s="32" t="s">
        <v>553</v>
      </c>
      <c r="B810" s="32" t="s">
        <v>558</v>
      </c>
      <c r="C810" s="32" t="s">
        <v>314</v>
      </c>
      <c r="D810" s="32"/>
      <c r="E810" s="33" t="s">
        <v>315</v>
      </c>
      <c r="F810" s="30">
        <f t="shared" si="1243"/>
        <v>86544</v>
      </c>
      <c r="G810" s="30">
        <f t="shared" si="1243"/>
        <v>0</v>
      </c>
      <c r="H810" s="30">
        <f t="shared" si="1243"/>
        <v>86544</v>
      </c>
      <c r="I810" s="30">
        <f t="shared" si="1243"/>
        <v>0</v>
      </c>
      <c r="J810" s="30">
        <f t="shared" si="1243"/>
        <v>0</v>
      </c>
      <c r="K810" s="30">
        <f t="shared" si="1243"/>
        <v>3873.1</v>
      </c>
      <c r="L810" s="30">
        <f t="shared" si="1243"/>
        <v>90417.1</v>
      </c>
      <c r="M810" s="30">
        <f t="shared" si="1244"/>
        <v>86544</v>
      </c>
      <c r="N810" s="30">
        <f t="shared" si="1243"/>
        <v>0</v>
      </c>
      <c r="O810" s="30">
        <f t="shared" si="1243"/>
        <v>86544</v>
      </c>
      <c r="P810" s="30">
        <f t="shared" si="1243"/>
        <v>0</v>
      </c>
      <c r="Q810" s="30">
        <f t="shared" si="1243"/>
        <v>86544</v>
      </c>
      <c r="R810" s="30">
        <f>R811</f>
        <v>86544</v>
      </c>
      <c r="S810" s="30">
        <f t="shared" si="1243"/>
        <v>0</v>
      </c>
      <c r="T810" s="30">
        <f t="shared" si="1243"/>
        <v>86544</v>
      </c>
      <c r="U810" s="30">
        <f t="shared" si="1243"/>
        <v>0</v>
      </c>
      <c r="V810" s="30">
        <f t="shared" si="1243"/>
        <v>86544</v>
      </c>
      <c r="X810" s="183"/>
    </row>
    <row r="811" spans="1:24" ht="31.5" outlineLevel="7" x14ac:dyDescent="0.2">
      <c r="A811" s="34" t="s">
        <v>553</v>
      </c>
      <c r="B811" s="34" t="s">
        <v>558</v>
      </c>
      <c r="C811" s="34" t="s">
        <v>314</v>
      </c>
      <c r="D811" s="34" t="s">
        <v>65</v>
      </c>
      <c r="E811" s="35" t="s">
        <v>66</v>
      </c>
      <c r="F811" s="31">
        <v>86544</v>
      </c>
      <c r="G811" s="31"/>
      <c r="H811" s="31">
        <f>SUM(F811:G811)</f>
        <v>86544</v>
      </c>
      <c r="I811" s="31"/>
      <c r="J811" s="31"/>
      <c r="K811" s="31">
        <v>3873.1</v>
      </c>
      <c r="L811" s="31">
        <f>SUM(H811:K811)</f>
        <v>90417.1</v>
      </c>
      <c r="M811" s="31">
        <v>86544</v>
      </c>
      <c r="N811" s="31"/>
      <c r="O811" s="31">
        <f>SUM(M811:N811)</f>
        <v>86544</v>
      </c>
      <c r="P811" s="31"/>
      <c r="Q811" s="31">
        <f>SUM(O811:P811)</f>
        <v>86544</v>
      </c>
      <c r="R811" s="31">
        <v>86544</v>
      </c>
      <c r="S811" s="31"/>
      <c r="T811" s="31">
        <f>SUM(R811:S811)</f>
        <v>86544</v>
      </c>
      <c r="U811" s="31"/>
      <c r="V811" s="31">
        <f>SUM(T811:U811)</f>
        <v>86544</v>
      </c>
      <c r="X811" s="183"/>
    </row>
    <row r="812" spans="1:24" ht="31.5" hidden="1" outlineLevel="7" x14ac:dyDescent="0.2">
      <c r="A812" s="32" t="s">
        <v>553</v>
      </c>
      <c r="B812" s="32" t="s">
        <v>558</v>
      </c>
      <c r="C812" s="22" t="s">
        <v>49</v>
      </c>
      <c r="D812" s="22" t="s">
        <v>447</v>
      </c>
      <c r="E812" s="41" t="s">
        <v>637</v>
      </c>
      <c r="F812" s="30">
        <f t="shared" ref="F812:V815" si="1245">F813</f>
        <v>100</v>
      </c>
      <c r="G812" s="30">
        <f t="shared" si="1245"/>
        <v>0</v>
      </c>
      <c r="H812" s="30">
        <f t="shared" si="1245"/>
        <v>100</v>
      </c>
      <c r="I812" s="30">
        <f t="shared" si="1245"/>
        <v>0</v>
      </c>
      <c r="J812" s="30">
        <f t="shared" si="1245"/>
        <v>0</v>
      </c>
      <c r="K812" s="30">
        <f t="shared" si="1245"/>
        <v>0</v>
      </c>
      <c r="L812" s="30">
        <f t="shared" si="1245"/>
        <v>100</v>
      </c>
      <c r="M812" s="30">
        <f t="shared" si="1245"/>
        <v>100</v>
      </c>
      <c r="N812" s="30">
        <f t="shared" si="1245"/>
        <v>0</v>
      </c>
      <c r="O812" s="30">
        <f t="shared" si="1245"/>
        <v>100</v>
      </c>
      <c r="P812" s="30">
        <f t="shared" si="1245"/>
        <v>0</v>
      </c>
      <c r="Q812" s="30">
        <f t="shared" si="1245"/>
        <v>100</v>
      </c>
      <c r="R812" s="30">
        <f t="shared" si="1245"/>
        <v>100</v>
      </c>
      <c r="S812" s="30">
        <f t="shared" si="1245"/>
        <v>0</v>
      </c>
      <c r="T812" s="30">
        <f t="shared" si="1245"/>
        <v>100</v>
      </c>
      <c r="U812" s="30">
        <f t="shared" si="1245"/>
        <v>0</v>
      </c>
      <c r="V812" s="30">
        <f t="shared" si="1245"/>
        <v>100</v>
      </c>
      <c r="X812" s="183"/>
    </row>
    <row r="813" spans="1:24" ht="31.5" hidden="1" outlineLevel="7" x14ac:dyDescent="0.2">
      <c r="A813" s="32" t="s">
        <v>553</v>
      </c>
      <c r="B813" s="32" t="s">
        <v>558</v>
      </c>
      <c r="C813" s="22" t="s">
        <v>92</v>
      </c>
      <c r="D813" s="22" t="s">
        <v>447</v>
      </c>
      <c r="E813" s="41" t="s">
        <v>93</v>
      </c>
      <c r="F813" s="30">
        <f t="shared" si="1245"/>
        <v>100</v>
      </c>
      <c r="G813" s="30">
        <f t="shared" si="1245"/>
        <v>0</v>
      </c>
      <c r="H813" s="30">
        <f t="shared" si="1245"/>
        <v>100</v>
      </c>
      <c r="I813" s="30">
        <f t="shared" si="1245"/>
        <v>0</v>
      </c>
      <c r="J813" s="30">
        <f t="shared" si="1245"/>
        <v>0</v>
      </c>
      <c r="K813" s="30">
        <f t="shared" si="1245"/>
        <v>0</v>
      </c>
      <c r="L813" s="30">
        <f t="shared" si="1245"/>
        <v>100</v>
      </c>
      <c r="M813" s="30">
        <f t="shared" si="1245"/>
        <v>100</v>
      </c>
      <c r="N813" s="30">
        <f t="shared" si="1245"/>
        <v>0</v>
      </c>
      <c r="O813" s="30">
        <f t="shared" si="1245"/>
        <v>100</v>
      </c>
      <c r="P813" s="30">
        <f t="shared" si="1245"/>
        <v>0</v>
      </c>
      <c r="Q813" s="30">
        <f t="shared" si="1245"/>
        <v>100</v>
      </c>
      <c r="R813" s="30">
        <f t="shared" si="1245"/>
        <v>100</v>
      </c>
      <c r="S813" s="30">
        <f t="shared" si="1245"/>
        <v>0</v>
      </c>
      <c r="T813" s="30">
        <f t="shared" si="1245"/>
        <v>100</v>
      </c>
      <c r="U813" s="30">
        <f t="shared" si="1245"/>
        <v>0</v>
      </c>
      <c r="V813" s="30">
        <f t="shared" si="1245"/>
        <v>100</v>
      </c>
      <c r="X813" s="183"/>
    </row>
    <row r="814" spans="1:24" ht="15.75" hidden="1" outlineLevel="7" x14ac:dyDescent="0.2">
      <c r="A814" s="32" t="s">
        <v>553</v>
      </c>
      <c r="B814" s="32" t="s">
        <v>558</v>
      </c>
      <c r="C814" s="22" t="s">
        <v>103</v>
      </c>
      <c r="D814" s="22"/>
      <c r="E814" s="41" t="s">
        <v>104</v>
      </c>
      <c r="F814" s="30">
        <f t="shared" si="1245"/>
        <v>100</v>
      </c>
      <c r="G814" s="30">
        <f t="shared" si="1245"/>
        <v>0</v>
      </c>
      <c r="H814" s="30">
        <f t="shared" si="1245"/>
        <v>100</v>
      </c>
      <c r="I814" s="30">
        <f t="shared" si="1245"/>
        <v>0</v>
      </c>
      <c r="J814" s="30">
        <f t="shared" si="1245"/>
        <v>0</v>
      </c>
      <c r="K814" s="30">
        <f t="shared" si="1245"/>
        <v>0</v>
      </c>
      <c r="L814" s="30">
        <f t="shared" si="1245"/>
        <v>100</v>
      </c>
      <c r="M814" s="30">
        <f t="shared" si="1245"/>
        <v>100</v>
      </c>
      <c r="N814" s="30">
        <f t="shared" si="1245"/>
        <v>0</v>
      </c>
      <c r="O814" s="30">
        <f t="shared" si="1245"/>
        <v>100</v>
      </c>
      <c r="P814" s="30">
        <f t="shared" si="1245"/>
        <v>0</v>
      </c>
      <c r="Q814" s="30">
        <f t="shared" si="1245"/>
        <v>100</v>
      </c>
      <c r="R814" s="30">
        <f t="shared" si="1245"/>
        <v>100</v>
      </c>
      <c r="S814" s="30">
        <f t="shared" si="1245"/>
        <v>0</v>
      </c>
      <c r="T814" s="30">
        <f t="shared" si="1245"/>
        <v>100</v>
      </c>
      <c r="U814" s="30">
        <f t="shared" si="1245"/>
        <v>0</v>
      </c>
      <c r="V814" s="30">
        <f t="shared" si="1245"/>
        <v>100</v>
      </c>
      <c r="X814" s="183"/>
    </row>
    <row r="815" spans="1:24" ht="15.75" hidden="1" outlineLevel="7" x14ac:dyDescent="0.2">
      <c r="A815" s="32" t="s">
        <v>553</v>
      </c>
      <c r="B815" s="32" t="s">
        <v>558</v>
      </c>
      <c r="C815" s="6" t="s">
        <v>639</v>
      </c>
      <c r="D815" s="22"/>
      <c r="E815" s="39" t="s">
        <v>638</v>
      </c>
      <c r="F815" s="30">
        <f t="shared" si="1245"/>
        <v>100</v>
      </c>
      <c r="G815" s="30">
        <f t="shared" si="1245"/>
        <v>0</v>
      </c>
      <c r="H815" s="30">
        <f t="shared" si="1245"/>
        <v>100</v>
      </c>
      <c r="I815" s="30">
        <f t="shared" si="1245"/>
        <v>0</v>
      </c>
      <c r="J815" s="30">
        <f t="shared" si="1245"/>
        <v>0</v>
      </c>
      <c r="K815" s="30">
        <f t="shared" si="1245"/>
        <v>0</v>
      </c>
      <c r="L815" s="30">
        <f t="shared" si="1245"/>
        <v>100</v>
      </c>
      <c r="M815" s="30">
        <f t="shared" si="1245"/>
        <v>100</v>
      </c>
      <c r="N815" s="30">
        <f t="shared" si="1245"/>
        <v>0</v>
      </c>
      <c r="O815" s="30">
        <f t="shared" si="1245"/>
        <v>100</v>
      </c>
      <c r="P815" s="30">
        <f t="shared" si="1245"/>
        <v>0</v>
      </c>
      <c r="Q815" s="30">
        <f t="shared" si="1245"/>
        <v>100</v>
      </c>
      <c r="R815" s="30">
        <f t="shared" si="1245"/>
        <v>100</v>
      </c>
      <c r="S815" s="30">
        <f t="shared" si="1245"/>
        <v>0</v>
      </c>
      <c r="T815" s="30">
        <f t="shared" si="1245"/>
        <v>100</v>
      </c>
      <c r="U815" s="30">
        <f t="shared" si="1245"/>
        <v>0</v>
      </c>
      <c r="V815" s="30">
        <f t="shared" si="1245"/>
        <v>100</v>
      </c>
      <c r="X815" s="183"/>
    </row>
    <row r="816" spans="1:24" ht="31.5" hidden="1" outlineLevel="7" x14ac:dyDescent="0.2">
      <c r="A816" s="34" t="s">
        <v>553</v>
      </c>
      <c r="B816" s="34" t="s">
        <v>558</v>
      </c>
      <c r="C816" s="42" t="s">
        <v>639</v>
      </c>
      <c r="D816" s="34" t="s">
        <v>65</v>
      </c>
      <c r="E816" s="35" t="s">
        <v>66</v>
      </c>
      <c r="F816" s="31">
        <v>100</v>
      </c>
      <c r="G816" s="31"/>
      <c r="H816" s="31">
        <f>SUM(F816:G816)</f>
        <v>100</v>
      </c>
      <c r="I816" s="31"/>
      <c r="J816" s="31"/>
      <c r="K816" s="31"/>
      <c r="L816" s="31">
        <f>SUM(H816:K816)</f>
        <v>100</v>
      </c>
      <c r="M816" s="31">
        <v>100</v>
      </c>
      <c r="N816" s="31"/>
      <c r="O816" s="31">
        <f>SUM(M816:N816)</f>
        <v>100</v>
      </c>
      <c r="P816" s="31"/>
      <c r="Q816" s="31">
        <f>SUM(O816:P816)</f>
        <v>100</v>
      </c>
      <c r="R816" s="31">
        <v>100</v>
      </c>
      <c r="S816" s="31"/>
      <c r="T816" s="31">
        <f>SUM(R816:S816)</f>
        <v>100</v>
      </c>
      <c r="U816" s="31"/>
      <c r="V816" s="31">
        <f>SUM(T816:U816)</f>
        <v>100</v>
      </c>
      <c r="X816" s="183"/>
    </row>
    <row r="817" spans="1:24" ht="15.75" outlineLevel="1" x14ac:dyDescent="0.2">
      <c r="A817" s="32" t="s">
        <v>553</v>
      </c>
      <c r="B817" s="32" t="s">
        <v>475</v>
      </c>
      <c r="C817" s="32"/>
      <c r="D817" s="32"/>
      <c r="E817" s="33" t="s">
        <v>476</v>
      </c>
      <c r="F817" s="30">
        <f>F822</f>
        <v>10.199999999999999</v>
      </c>
      <c r="G817" s="30">
        <f t="shared" ref="G817" si="1246">G822</f>
        <v>0</v>
      </c>
      <c r="H817" s="30">
        <f>H822+H820+H818</f>
        <v>10.199999999999999</v>
      </c>
      <c r="I817" s="30">
        <f t="shared" ref="I817:V817" si="1247">I822+I820+I818</f>
        <v>0</v>
      </c>
      <c r="J817" s="30">
        <f t="shared" si="1247"/>
        <v>0</v>
      </c>
      <c r="K817" s="30">
        <f t="shared" si="1247"/>
        <v>8</v>
      </c>
      <c r="L817" s="30">
        <f t="shared" si="1247"/>
        <v>18.2</v>
      </c>
      <c r="M817" s="30">
        <f t="shared" si="1247"/>
        <v>10.199999999999999</v>
      </c>
      <c r="N817" s="30">
        <f t="shared" si="1247"/>
        <v>0</v>
      </c>
      <c r="O817" s="30">
        <f t="shared" si="1247"/>
        <v>10.199999999999999</v>
      </c>
      <c r="P817" s="30">
        <f t="shared" si="1247"/>
        <v>0</v>
      </c>
      <c r="Q817" s="30">
        <f t="shared" si="1247"/>
        <v>10.199999999999999</v>
      </c>
      <c r="R817" s="30">
        <f t="shared" si="1247"/>
        <v>10.199999999999999</v>
      </c>
      <c r="S817" s="30">
        <f t="shared" si="1247"/>
        <v>0</v>
      </c>
      <c r="T817" s="30">
        <f t="shared" si="1247"/>
        <v>10.199999999999999</v>
      </c>
      <c r="U817" s="30">
        <f t="shared" si="1247"/>
        <v>0</v>
      </c>
      <c r="V817" s="30">
        <f t="shared" si="1247"/>
        <v>10.199999999999999</v>
      </c>
      <c r="X817" s="183"/>
    </row>
    <row r="818" spans="1:24" ht="15.75" outlineLevel="1" x14ac:dyDescent="0.25">
      <c r="A818" s="112" t="s">
        <v>553</v>
      </c>
      <c r="B818" s="112" t="s">
        <v>475</v>
      </c>
      <c r="C818" s="112" t="s">
        <v>297</v>
      </c>
      <c r="D818" s="112"/>
      <c r="E818" s="115" t="s">
        <v>298</v>
      </c>
      <c r="F818" s="30"/>
      <c r="G818" s="30"/>
      <c r="H818" s="30"/>
      <c r="I818" s="30">
        <f t="shared" ref="F818:V825" si="1248">I819</f>
        <v>0</v>
      </c>
      <c r="J818" s="30">
        <f t="shared" si="1248"/>
        <v>0</v>
      </c>
      <c r="K818" s="30">
        <f t="shared" si="1248"/>
        <v>6</v>
      </c>
      <c r="L818" s="30">
        <f t="shared" si="1248"/>
        <v>6</v>
      </c>
      <c r="M818" s="30"/>
      <c r="N818" s="30"/>
      <c r="O818" s="30"/>
      <c r="P818" s="30"/>
      <c r="Q818" s="30"/>
      <c r="R818" s="30"/>
      <c r="S818" s="30"/>
      <c r="T818" s="30"/>
      <c r="U818" s="30"/>
      <c r="V818" s="30"/>
      <c r="X818" s="183"/>
    </row>
    <row r="819" spans="1:24" ht="31.5" outlineLevel="1" x14ac:dyDescent="0.25">
      <c r="A819" s="114" t="s">
        <v>553</v>
      </c>
      <c r="B819" s="114" t="s">
        <v>475</v>
      </c>
      <c r="C819" s="114" t="s">
        <v>297</v>
      </c>
      <c r="D819" s="114" t="s">
        <v>65</v>
      </c>
      <c r="E819" s="116" t="s">
        <v>66</v>
      </c>
      <c r="F819" s="30"/>
      <c r="G819" s="30"/>
      <c r="H819" s="30"/>
      <c r="I819" s="31"/>
      <c r="J819" s="31"/>
      <c r="K819" s="31">
        <v>6</v>
      </c>
      <c r="L819" s="31">
        <f>SUM(H819:K819)</f>
        <v>6</v>
      </c>
      <c r="M819" s="30"/>
      <c r="N819" s="30"/>
      <c r="O819" s="30"/>
      <c r="P819" s="30"/>
      <c r="Q819" s="30"/>
      <c r="R819" s="30"/>
      <c r="S819" s="30"/>
      <c r="T819" s="30"/>
      <c r="U819" s="30"/>
      <c r="V819" s="30"/>
      <c r="X819" s="183"/>
    </row>
    <row r="820" spans="1:24" ht="15.75" outlineLevel="1" x14ac:dyDescent="0.2">
      <c r="A820" s="32" t="s">
        <v>553</v>
      </c>
      <c r="B820" s="112" t="s">
        <v>475</v>
      </c>
      <c r="C820" s="32" t="s">
        <v>307</v>
      </c>
      <c r="D820" s="32"/>
      <c r="E820" s="33" t="s">
        <v>308</v>
      </c>
      <c r="F820" s="30"/>
      <c r="G820" s="30"/>
      <c r="H820" s="30"/>
      <c r="I820" s="30">
        <f t="shared" ref="I820:L820" si="1249">I821</f>
        <v>0</v>
      </c>
      <c r="J820" s="30">
        <f t="shared" si="1249"/>
        <v>0</v>
      </c>
      <c r="K820" s="30">
        <f t="shared" si="1249"/>
        <v>2</v>
      </c>
      <c r="L820" s="30">
        <f t="shared" si="1249"/>
        <v>2</v>
      </c>
      <c r="M820" s="30"/>
      <c r="N820" s="30"/>
      <c r="O820" s="30"/>
      <c r="P820" s="30"/>
      <c r="Q820" s="30"/>
      <c r="R820" s="30"/>
      <c r="S820" s="30"/>
      <c r="T820" s="30"/>
      <c r="U820" s="30"/>
      <c r="V820" s="30"/>
      <c r="X820" s="183"/>
    </row>
    <row r="821" spans="1:24" ht="31.5" outlineLevel="1" collapsed="1" x14ac:dyDescent="0.2">
      <c r="A821" s="34" t="s">
        <v>553</v>
      </c>
      <c r="B821" s="114" t="s">
        <v>475</v>
      </c>
      <c r="C821" s="34" t="s">
        <v>307</v>
      </c>
      <c r="D821" s="34" t="s">
        <v>65</v>
      </c>
      <c r="E821" s="35" t="s">
        <v>66</v>
      </c>
      <c r="F821" s="30"/>
      <c r="G821" s="30"/>
      <c r="H821" s="30"/>
      <c r="I821" s="31"/>
      <c r="J821" s="31"/>
      <c r="K821" s="31">
        <v>2</v>
      </c>
      <c r="L821" s="31">
        <f>SUM(H821:K821)</f>
        <v>2</v>
      </c>
      <c r="M821" s="30"/>
      <c r="N821" s="30"/>
      <c r="O821" s="30"/>
      <c r="P821" s="30"/>
      <c r="Q821" s="30"/>
      <c r="R821" s="30"/>
      <c r="S821" s="30"/>
      <c r="T821" s="30"/>
      <c r="U821" s="30"/>
      <c r="V821" s="30"/>
      <c r="X821" s="183"/>
    </row>
    <row r="822" spans="1:24" ht="31.5" hidden="1" outlineLevel="2" x14ac:dyDescent="0.2">
      <c r="A822" s="32" t="s">
        <v>553</v>
      </c>
      <c r="B822" s="32" t="s">
        <v>475</v>
      </c>
      <c r="C822" s="32" t="s">
        <v>30</v>
      </c>
      <c r="D822" s="32"/>
      <c r="E822" s="33" t="s">
        <v>31</v>
      </c>
      <c r="F822" s="30">
        <f t="shared" si="1248"/>
        <v>10.199999999999999</v>
      </c>
      <c r="G822" s="30">
        <f t="shared" si="1248"/>
        <v>0</v>
      </c>
      <c r="H822" s="30">
        <f t="shared" si="1248"/>
        <v>10.199999999999999</v>
      </c>
      <c r="I822" s="30">
        <f t="shared" si="1248"/>
        <v>0</v>
      </c>
      <c r="J822" s="30">
        <f t="shared" si="1248"/>
        <v>0</v>
      </c>
      <c r="K822" s="30">
        <f t="shared" si="1248"/>
        <v>0</v>
      </c>
      <c r="L822" s="30">
        <f t="shared" si="1248"/>
        <v>10.199999999999999</v>
      </c>
      <c r="M822" s="30">
        <f t="shared" si="1248"/>
        <v>10.199999999999999</v>
      </c>
      <c r="N822" s="30">
        <f t="shared" si="1248"/>
        <v>0</v>
      </c>
      <c r="O822" s="30">
        <f t="shared" si="1248"/>
        <v>10.199999999999999</v>
      </c>
      <c r="P822" s="30">
        <f t="shared" si="1248"/>
        <v>0</v>
      </c>
      <c r="Q822" s="30">
        <f t="shared" si="1248"/>
        <v>10.199999999999999</v>
      </c>
      <c r="R822" s="30">
        <f t="shared" ref="R822:R825" si="1250">R823</f>
        <v>10.199999999999999</v>
      </c>
      <c r="S822" s="30">
        <f t="shared" si="1248"/>
        <v>0</v>
      </c>
      <c r="T822" s="30">
        <f t="shared" si="1248"/>
        <v>10.199999999999999</v>
      </c>
      <c r="U822" s="30">
        <f t="shared" si="1248"/>
        <v>0</v>
      </c>
      <c r="V822" s="30">
        <f t="shared" si="1248"/>
        <v>10.199999999999999</v>
      </c>
      <c r="X822" s="183"/>
    </row>
    <row r="823" spans="1:24" ht="15.75" hidden="1" outlineLevel="3" x14ac:dyDescent="0.2">
      <c r="A823" s="32" t="s">
        <v>553</v>
      </c>
      <c r="B823" s="32" t="s">
        <v>475</v>
      </c>
      <c r="C823" s="32" t="s">
        <v>71</v>
      </c>
      <c r="D823" s="32"/>
      <c r="E823" s="33" t="s">
        <v>72</v>
      </c>
      <c r="F823" s="30">
        <f t="shared" si="1248"/>
        <v>10.199999999999999</v>
      </c>
      <c r="G823" s="30">
        <f t="shared" si="1248"/>
        <v>0</v>
      </c>
      <c r="H823" s="30">
        <f t="shared" si="1248"/>
        <v>10.199999999999999</v>
      </c>
      <c r="I823" s="30">
        <f t="shared" si="1248"/>
        <v>0</v>
      </c>
      <c r="J823" s="30">
        <f t="shared" si="1248"/>
        <v>0</v>
      </c>
      <c r="K823" s="30">
        <f t="shared" si="1248"/>
        <v>0</v>
      </c>
      <c r="L823" s="30">
        <f t="shared" si="1248"/>
        <v>10.199999999999999</v>
      </c>
      <c r="M823" s="30">
        <f t="shared" si="1248"/>
        <v>10.199999999999999</v>
      </c>
      <c r="N823" s="30">
        <f t="shared" si="1248"/>
        <v>0</v>
      </c>
      <c r="O823" s="30">
        <f t="shared" si="1248"/>
        <v>10.199999999999999</v>
      </c>
      <c r="P823" s="30">
        <f t="shared" si="1248"/>
        <v>0</v>
      </c>
      <c r="Q823" s="30">
        <f t="shared" si="1248"/>
        <v>10.199999999999999</v>
      </c>
      <c r="R823" s="30">
        <f t="shared" si="1250"/>
        <v>10.199999999999999</v>
      </c>
      <c r="S823" s="30">
        <f t="shared" si="1248"/>
        <v>0</v>
      </c>
      <c r="T823" s="30">
        <f t="shared" si="1248"/>
        <v>10.199999999999999</v>
      </c>
      <c r="U823" s="30">
        <f t="shared" si="1248"/>
        <v>0</v>
      </c>
      <c r="V823" s="30">
        <f t="shared" si="1248"/>
        <v>10.199999999999999</v>
      </c>
      <c r="X823" s="183"/>
    </row>
    <row r="824" spans="1:24" ht="30.75" hidden="1" customHeight="1" outlineLevel="4" x14ac:dyDescent="0.2">
      <c r="A824" s="32" t="s">
        <v>553</v>
      </c>
      <c r="B824" s="32" t="s">
        <v>475</v>
      </c>
      <c r="C824" s="32" t="s">
        <v>73</v>
      </c>
      <c r="D824" s="32"/>
      <c r="E824" s="33" t="s">
        <v>74</v>
      </c>
      <c r="F824" s="30">
        <f t="shared" si="1248"/>
        <v>10.199999999999999</v>
      </c>
      <c r="G824" s="30">
        <f t="shared" si="1248"/>
        <v>0</v>
      </c>
      <c r="H824" s="30">
        <f t="shared" si="1248"/>
        <v>10.199999999999999</v>
      </c>
      <c r="I824" s="30">
        <f t="shared" si="1248"/>
        <v>0</v>
      </c>
      <c r="J824" s="30">
        <f t="shared" si="1248"/>
        <v>0</v>
      </c>
      <c r="K824" s="30">
        <f t="shared" si="1248"/>
        <v>0</v>
      </c>
      <c r="L824" s="30">
        <f t="shared" si="1248"/>
        <v>10.199999999999999</v>
      </c>
      <c r="M824" s="30">
        <f t="shared" si="1248"/>
        <v>10.199999999999999</v>
      </c>
      <c r="N824" s="30">
        <f t="shared" si="1248"/>
        <v>0</v>
      </c>
      <c r="O824" s="30">
        <f t="shared" si="1248"/>
        <v>10.199999999999999</v>
      </c>
      <c r="P824" s="30">
        <f t="shared" si="1248"/>
        <v>0</v>
      </c>
      <c r="Q824" s="30">
        <f t="shared" si="1248"/>
        <v>10.199999999999999</v>
      </c>
      <c r="R824" s="30">
        <f t="shared" si="1250"/>
        <v>10.199999999999999</v>
      </c>
      <c r="S824" s="30">
        <f t="shared" si="1248"/>
        <v>0</v>
      </c>
      <c r="T824" s="30">
        <f t="shared" si="1248"/>
        <v>10.199999999999999</v>
      </c>
      <c r="U824" s="30">
        <f t="shared" si="1248"/>
        <v>0</v>
      </c>
      <c r="V824" s="30">
        <f t="shared" si="1248"/>
        <v>10.199999999999999</v>
      </c>
      <c r="X824" s="183"/>
    </row>
    <row r="825" spans="1:24" ht="15.75" hidden="1" outlineLevel="5" x14ac:dyDescent="0.2">
      <c r="A825" s="32" t="s">
        <v>553</v>
      </c>
      <c r="B825" s="32" t="s">
        <v>475</v>
      </c>
      <c r="C825" s="32" t="s">
        <v>75</v>
      </c>
      <c r="D825" s="32"/>
      <c r="E825" s="33" t="s">
        <v>76</v>
      </c>
      <c r="F825" s="30">
        <f t="shared" si="1248"/>
        <v>10.199999999999999</v>
      </c>
      <c r="G825" s="30">
        <f t="shared" si="1248"/>
        <v>0</v>
      </c>
      <c r="H825" s="30">
        <f t="shared" si="1248"/>
        <v>10.199999999999999</v>
      </c>
      <c r="I825" s="30">
        <f t="shared" si="1248"/>
        <v>0</v>
      </c>
      <c r="J825" s="30">
        <f t="shared" si="1248"/>
        <v>0</v>
      </c>
      <c r="K825" s="30">
        <f t="shared" si="1248"/>
        <v>0</v>
      </c>
      <c r="L825" s="30">
        <f t="shared" si="1248"/>
        <v>10.199999999999999</v>
      </c>
      <c r="M825" s="30">
        <f t="shared" si="1248"/>
        <v>10.199999999999999</v>
      </c>
      <c r="N825" s="30">
        <f t="shared" si="1248"/>
        <v>0</v>
      </c>
      <c r="O825" s="30">
        <f t="shared" si="1248"/>
        <v>10.199999999999999</v>
      </c>
      <c r="P825" s="30">
        <f t="shared" si="1248"/>
        <v>0</v>
      </c>
      <c r="Q825" s="30">
        <f t="shared" si="1248"/>
        <v>10.199999999999999</v>
      </c>
      <c r="R825" s="30">
        <f t="shared" si="1250"/>
        <v>10.199999999999999</v>
      </c>
      <c r="S825" s="30">
        <f t="shared" si="1248"/>
        <v>0</v>
      </c>
      <c r="T825" s="30">
        <f t="shared" si="1248"/>
        <v>10.199999999999999</v>
      </c>
      <c r="U825" s="30">
        <f t="shared" si="1248"/>
        <v>0</v>
      </c>
      <c r="V825" s="30">
        <f t="shared" si="1248"/>
        <v>10.199999999999999</v>
      </c>
      <c r="X825" s="183"/>
    </row>
    <row r="826" spans="1:24" ht="15.75" hidden="1" outlineLevel="7" x14ac:dyDescent="0.2">
      <c r="A826" s="34" t="s">
        <v>553</v>
      </c>
      <c r="B826" s="34" t="s">
        <v>475</v>
      </c>
      <c r="C826" s="34" t="s">
        <v>75</v>
      </c>
      <c r="D826" s="34" t="s">
        <v>7</v>
      </c>
      <c r="E826" s="35" t="s">
        <v>8</v>
      </c>
      <c r="F826" s="31">
        <v>10.199999999999999</v>
      </c>
      <c r="G826" s="31"/>
      <c r="H826" s="31">
        <f>SUM(F826:G826)</f>
        <v>10.199999999999999</v>
      </c>
      <c r="I826" s="31"/>
      <c r="J826" s="31"/>
      <c r="K826" s="31"/>
      <c r="L826" s="31">
        <f>SUM(H826:K826)</f>
        <v>10.199999999999999</v>
      </c>
      <c r="M826" s="31">
        <v>10.199999999999999</v>
      </c>
      <c r="N826" s="31"/>
      <c r="O826" s="31">
        <f>SUM(M826:N826)</f>
        <v>10.199999999999999</v>
      </c>
      <c r="P826" s="31"/>
      <c r="Q826" s="31">
        <f>SUM(O826:P826)</f>
        <v>10.199999999999999</v>
      </c>
      <c r="R826" s="31">
        <v>10.199999999999999</v>
      </c>
      <c r="S826" s="31"/>
      <c r="T826" s="31">
        <f>SUM(R826:S826)</f>
        <v>10.199999999999999</v>
      </c>
      <c r="U826" s="31"/>
      <c r="V826" s="31">
        <f>SUM(T826:U826)</f>
        <v>10.199999999999999</v>
      </c>
      <c r="X826" s="183"/>
    </row>
    <row r="827" spans="1:24" ht="15.75" outlineLevel="1" x14ac:dyDescent="0.2">
      <c r="A827" s="32" t="s">
        <v>553</v>
      </c>
      <c r="B827" s="32" t="s">
        <v>529</v>
      </c>
      <c r="C827" s="32"/>
      <c r="D827" s="32"/>
      <c r="E827" s="33" t="s">
        <v>530</v>
      </c>
      <c r="F827" s="30">
        <f>F828+F857</f>
        <v>58537.41</v>
      </c>
      <c r="G827" s="30">
        <f t="shared" ref="G827:J827" si="1251">G828+G857</f>
        <v>0</v>
      </c>
      <c r="H827" s="30">
        <f t="shared" si="1251"/>
        <v>58537.41</v>
      </c>
      <c r="I827" s="30">
        <f t="shared" si="1251"/>
        <v>0</v>
      </c>
      <c r="J827" s="30">
        <f t="shared" si="1251"/>
        <v>0</v>
      </c>
      <c r="K827" s="30">
        <f t="shared" ref="K827:L827" si="1252">K828+K857</f>
        <v>130</v>
      </c>
      <c r="L827" s="30">
        <f t="shared" si="1252"/>
        <v>58667.41</v>
      </c>
      <c r="M827" s="30">
        <f>M828+M857</f>
        <v>61211.799999999996</v>
      </c>
      <c r="N827" s="30">
        <f t="shared" ref="N827" si="1253">N828+N857</f>
        <v>0</v>
      </c>
      <c r="O827" s="30">
        <f t="shared" ref="O827:Q827" si="1254">O828+O857</f>
        <v>61211.799999999996</v>
      </c>
      <c r="P827" s="30">
        <f t="shared" si="1254"/>
        <v>0</v>
      </c>
      <c r="Q827" s="30">
        <f t="shared" si="1254"/>
        <v>61211.799999999996</v>
      </c>
      <c r="R827" s="30">
        <f>R828+R857</f>
        <v>63298.299999999996</v>
      </c>
      <c r="S827" s="30">
        <f t="shared" ref="S827" si="1255">S828+S857</f>
        <v>0</v>
      </c>
      <c r="T827" s="30">
        <f t="shared" ref="T827:V827" si="1256">T828+T857</f>
        <v>63298.299999999996</v>
      </c>
      <c r="U827" s="30">
        <f t="shared" si="1256"/>
        <v>0</v>
      </c>
      <c r="V827" s="30">
        <f t="shared" si="1256"/>
        <v>63298.299999999996</v>
      </c>
      <c r="X827" s="183"/>
    </row>
    <row r="828" spans="1:24" ht="31.5" outlineLevel="2" x14ac:dyDescent="0.2">
      <c r="A828" s="32" t="s">
        <v>553</v>
      </c>
      <c r="B828" s="32" t="s">
        <v>529</v>
      </c>
      <c r="C828" s="32" t="s">
        <v>223</v>
      </c>
      <c r="D828" s="32"/>
      <c r="E828" s="33" t="s">
        <v>224</v>
      </c>
      <c r="F828" s="30">
        <f>F829+F839</f>
        <v>58373.91</v>
      </c>
      <c r="G828" s="30">
        <f t="shared" ref="G828:J828" si="1257">G829+G839</f>
        <v>0</v>
      </c>
      <c r="H828" s="30">
        <f t="shared" si="1257"/>
        <v>58373.91</v>
      </c>
      <c r="I828" s="30">
        <f t="shared" si="1257"/>
        <v>0</v>
      </c>
      <c r="J828" s="30">
        <f t="shared" si="1257"/>
        <v>0</v>
      </c>
      <c r="K828" s="30">
        <f t="shared" ref="K828:L828" si="1258">K829+K839</f>
        <v>130</v>
      </c>
      <c r="L828" s="30">
        <f t="shared" si="1258"/>
        <v>58503.91</v>
      </c>
      <c r="M828" s="30">
        <f>M829+M839</f>
        <v>61048.299999999996</v>
      </c>
      <c r="N828" s="30">
        <f t="shared" ref="N828" si="1259">N829+N839</f>
        <v>0</v>
      </c>
      <c r="O828" s="30">
        <f t="shared" ref="O828:Q828" si="1260">O829+O839</f>
        <v>61048.299999999996</v>
      </c>
      <c r="P828" s="30">
        <f t="shared" si="1260"/>
        <v>0</v>
      </c>
      <c r="Q828" s="30">
        <f t="shared" si="1260"/>
        <v>61048.299999999996</v>
      </c>
      <c r="R828" s="30">
        <f>R829+R839</f>
        <v>63134.799999999996</v>
      </c>
      <c r="S828" s="30">
        <f t="shared" ref="S828" si="1261">S829+S839</f>
        <v>0</v>
      </c>
      <c r="T828" s="30">
        <f t="shared" ref="T828:V828" si="1262">T829+T839</f>
        <v>63134.799999999996</v>
      </c>
      <c r="U828" s="30">
        <f t="shared" si="1262"/>
        <v>0</v>
      </c>
      <c r="V828" s="30">
        <f t="shared" si="1262"/>
        <v>63134.799999999996</v>
      </c>
      <c r="X828" s="183"/>
    </row>
    <row r="829" spans="1:24" ht="31.5" outlineLevel="3" x14ac:dyDescent="0.2">
      <c r="A829" s="32" t="s">
        <v>553</v>
      </c>
      <c r="B829" s="32" t="s">
        <v>529</v>
      </c>
      <c r="C829" s="32" t="s">
        <v>225</v>
      </c>
      <c r="D829" s="32"/>
      <c r="E829" s="33" t="s">
        <v>226</v>
      </c>
      <c r="F829" s="30">
        <f t="shared" ref="F829:V829" si="1263">F830</f>
        <v>579.70000000000005</v>
      </c>
      <c r="G829" s="30">
        <f t="shared" si="1263"/>
        <v>0</v>
      </c>
      <c r="H829" s="30">
        <f t="shared" si="1263"/>
        <v>579.70000000000005</v>
      </c>
      <c r="I829" s="30">
        <f t="shared" si="1263"/>
        <v>0</v>
      </c>
      <c r="J829" s="30">
        <f t="shared" si="1263"/>
        <v>0</v>
      </c>
      <c r="K829" s="30">
        <f t="shared" si="1263"/>
        <v>130</v>
      </c>
      <c r="L829" s="30">
        <f t="shared" si="1263"/>
        <v>709.69999999999993</v>
      </c>
      <c r="M829" s="30">
        <f t="shared" si="1263"/>
        <v>579.70000000000005</v>
      </c>
      <c r="N829" s="30">
        <f t="shared" si="1263"/>
        <v>0</v>
      </c>
      <c r="O829" s="30">
        <f t="shared" si="1263"/>
        <v>579.70000000000005</v>
      </c>
      <c r="P829" s="30">
        <f t="shared" si="1263"/>
        <v>0</v>
      </c>
      <c r="Q829" s="30">
        <f t="shared" si="1263"/>
        <v>579.70000000000005</v>
      </c>
      <c r="R829" s="30">
        <f t="shared" si="1263"/>
        <v>579.70000000000005</v>
      </c>
      <c r="S829" s="30">
        <f t="shared" si="1263"/>
        <v>0</v>
      </c>
      <c r="T829" s="30">
        <f t="shared" si="1263"/>
        <v>579.70000000000005</v>
      </c>
      <c r="U829" s="30">
        <f t="shared" si="1263"/>
        <v>0</v>
      </c>
      <c r="V829" s="30">
        <f t="shared" si="1263"/>
        <v>579.70000000000005</v>
      </c>
      <c r="X829" s="183"/>
    </row>
    <row r="830" spans="1:24" ht="31.5" outlineLevel="4" x14ac:dyDescent="0.2">
      <c r="A830" s="32" t="s">
        <v>553</v>
      </c>
      <c r="B830" s="32" t="s">
        <v>529</v>
      </c>
      <c r="C830" s="32" t="s">
        <v>305</v>
      </c>
      <c r="D830" s="32"/>
      <c r="E830" s="33" t="s">
        <v>306</v>
      </c>
      <c r="F830" s="30">
        <f>F831+F835+F837</f>
        <v>579.70000000000005</v>
      </c>
      <c r="G830" s="30">
        <f t="shared" ref="G830:J830" si="1264">G831+G835+G837</f>
        <v>0</v>
      </c>
      <c r="H830" s="30">
        <f t="shared" si="1264"/>
        <v>579.70000000000005</v>
      </c>
      <c r="I830" s="30">
        <f t="shared" si="1264"/>
        <v>0</v>
      </c>
      <c r="J830" s="30">
        <f t="shared" si="1264"/>
        <v>0</v>
      </c>
      <c r="K830" s="30">
        <f t="shared" ref="K830:L830" si="1265">K831+K835+K837</f>
        <v>130</v>
      </c>
      <c r="L830" s="30">
        <f t="shared" si="1265"/>
        <v>709.69999999999993</v>
      </c>
      <c r="M830" s="30">
        <f>M831+M835+M837</f>
        <v>579.70000000000005</v>
      </c>
      <c r="N830" s="30">
        <f t="shared" ref="N830" si="1266">N831+N835+N837</f>
        <v>0</v>
      </c>
      <c r="O830" s="30">
        <f t="shared" ref="O830:Q830" si="1267">O831+O835+O837</f>
        <v>579.70000000000005</v>
      </c>
      <c r="P830" s="30">
        <f t="shared" si="1267"/>
        <v>0</v>
      </c>
      <c r="Q830" s="30">
        <f t="shared" si="1267"/>
        <v>579.70000000000005</v>
      </c>
      <c r="R830" s="30">
        <f>R831+R835+R837</f>
        <v>579.70000000000005</v>
      </c>
      <c r="S830" s="30">
        <f t="shared" ref="S830" si="1268">S831+S835+S837</f>
        <v>0</v>
      </c>
      <c r="T830" s="30">
        <f t="shared" ref="T830:V830" si="1269">T831+T835+T837</f>
        <v>579.70000000000005</v>
      </c>
      <c r="U830" s="30">
        <f t="shared" si="1269"/>
        <v>0</v>
      </c>
      <c r="V830" s="30">
        <f t="shared" si="1269"/>
        <v>579.70000000000005</v>
      </c>
      <c r="X830" s="183"/>
    </row>
    <row r="831" spans="1:24" ht="31.5" outlineLevel="5" collapsed="1" x14ac:dyDescent="0.2">
      <c r="A831" s="32" t="s">
        <v>553</v>
      </c>
      <c r="B831" s="32" t="s">
        <v>529</v>
      </c>
      <c r="C831" s="32" t="s">
        <v>319</v>
      </c>
      <c r="D831" s="32"/>
      <c r="E831" s="33" t="s">
        <v>817</v>
      </c>
      <c r="F831" s="30">
        <f t="shared" ref="F831:R831" si="1270">F832+F833+F834</f>
        <v>407.4</v>
      </c>
      <c r="G831" s="30">
        <f t="shared" ref="G831:J831" si="1271">G832+G833+G834</f>
        <v>0</v>
      </c>
      <c r="H831" s="30">
        <f t="shared" si="1271"/>
        <v>407.4</v>
      </c>
      <c r="I831" s="30">
        <f t="shared" si="1271"/>
        <v>0</v>
      </c>
      <c r="J831" s="30">
        <f t="shared" si="1271"/>
        <v>0</v>
      </c>
      <c r="K831" s="30">
        <f t="shared" ref="K831:L831" si="1272">K832+K833+K834</f>
        <v>130</v>
      </c>
      <c r="L831" s="30">
        <f t="shared" si="1272"/>
        <v>537.4</v>
      </c>
      <c r="M831" s="30">
        <f t="shared" si="1270"/>
        <v>407.4</v>
      </c>
      <c r="N831" s="30">
        <f t="shared" si="1270"/>
        <v>0</v>
      </c>
      <c r="O831" s="30">
        <f t="shared" si="1270"/>
        <v>407.4</v>
      </c>
      <c r="P831" s="30">
        <f t="shared" si="1270"/>
        <v>0</v>
      </c>
      <c r="Q831" s="30">
        <f t="shared" si="1270"/>
        <v>407.4</v>
      </c>
      <c r="R831" s="30">
        <f t="shared" si="1270"/>
        <v>407.4</v>
      </c>
      <c r="S831" s="30">
        <f t="shared" ref="S831:V831" si="1273">S832+S833+S834</f>
        <v>0</v>
      </c>
      <c r="T831" s="30">
        <f t="shared" si="1273"/>
        <v>407.4</v>
      </c>
      <c r="U831" s="30">
        <f t="shared" si="1273"/>
        <v>0</v>
      </c>
      <c r="V831" s="30">
        <f t="shared" si="1273"/>
        <v>407.4</v>
      </c>
      <c r="X831" s="183"/>
    </row>
    <row r="832" spans="1:24" ht="15.75" hidden="1" outlineLevel="7" x14ac:dyDescent="0.2">
      <c r="A832" s="34" t="s">
        <v>553</v>
      </c>
      <c r="B832" s="34" t="s">
        <v>529</v>
      </c>
      <c r="C832" s="34" t="s">
        <v>319</v>
      </c>
      <c r="D832" s="34" t="s">
        <v>7</v>
      </c>
      <c r="E832" s="35" t="s">
        <v>8</v>
      </c>
      <c r="F832" s="31">
        <v>71.099999999999994</v>
      </c>
      <c r="G832" s="31"/>
      <c r="H832" s="31">
        <f>SUM(F832:G832)</f>
        <v>71.099999999999994</v>
      </c>
      <c r="I832" s="31"/>
      <c r="J832" s="31"/>
      <c r="K832" s="31"/>
      <c r="L832" s="31">
        <f>SUM(H832:K832)</f>
        <v>71.099999999999994</v>
      </c>
      <c r="M832" s="31">
        <v>71.099999999999994</v>
      </c>
      <c r="N832" s="31"/>
      <c r="O832" s="31">
        <f>SUM(M832:N832)</f>
        <v>71.099999999999994</v>
      </c>
      <c r="P832" s="31"/>
      <c r="Q832" s="31">
        <f>SUM(O832:P832)</f>
        <v>71.099999999999994</v>
      </c>
      <c r="R832" s="31">
        <v>71.099999999999994</v>
      </c>
      <c r="S832" s="31"/>
      <c r="T832" s="31">
        <f>SUM(R832:S832)</f>
        <v>71.099999999999994</v>
      </c>
      <c r="U832" s="31"/>
      <c r="V832" s="31">
        <f>SUM(T832:U832)</f>
        <v>71.099999999999994</v>
      </c>
      <c r="X832" s="183"/>
    </row>
    <row r="833" spans="1:24" ht="15.75" hidden="1" outlineLevel="7" x14ac:dyDescent="0.2">
      <c r="A833" s="34" t="s">
        <v>553</v>
      </c>
      <c r="B833" s="34" t="s">
        <v>529</v>
      </c>
      <c r="C833" s="34" t="s">
        <v>319</v>
      </c>
      <c r="D833" s="34" t="s">
        <v>19</v>
      </c>
      <c r="E833" s="35" t="s">
        <v>20</v>
      </c>
      <c r="F833" s="31">
        <v>62.4</v>
      </c>
      <c r="G833" s="31"/>
      <c r="H833" s="31">
        <f>SUM(F833:G833)</f>
        <v>62.4</v>
      </c>
      <c r="I833" s="31"/>
      <c r="J833" s="31"/>
      <c r="K833" s="31"/>
      <c r="L833" s="31">
        <f>SUM(H833:K833)</f>
        <v>62.4</v>
      </c>
      <c r="M833" s="31">
        <v>62.4</v>
      </c>
      <c r="N833" s="31"/>
      <c r="O833" s="31">
        <f>SUM(M833:N833)</f>
        <v>62.4</v>
      </c>
      <c r="P833" s="31"/>
      <c r="Q833" s="31">
        <f>SUM(O833:P833)</f>
        <v>62.4</v>
      </c>
      <c r="R833" s="31">
        <v>62.4</v>
      </c>
      <c r="S833" s="31"/>
      <c r="T833" s="31">
        <f>SUM(R833:S833)</f>
        <v>62.4</v>
      </c>
      <c r="U833" s="31"/>
      <c r="V833" s="31">
        <f>SUM(T833:U833)</f>
        <v>62.4</v>
      </c>
      <c r="X833" s="183"/>
    </row>
    <row r="834" spans="1:24" ht="31.5" outlineLevel="7" x14ac:dyDescent="0.2">
      <c r="A834" s="34" t="s">
        <v>553</v>
      </c>
      <c r="B834" s="34" t="s">
        <v>529</v>
      </c>
      <c r="C834" s="34" t="s">
        <v>319</v>
      </c>
      <c r="D834" s="34" t="s">
        <v>65</v>
      </c>
      <c r="E834" s="35" t="s">
        <v>66</v>
      </c>
      <c r="F834" s="31">
        <v>273.89999999999998</v>
      </c>
      <c r="G834" s="31"/>
      <c r="H834" s="31">
        <f>SUM(F834:G834)</f>
        <v>273.89999999999998</v>
      </c>
      <c r="I834" s="31"/>
      <c r="J834" s="31"/>
      <c r="K834" s="31">
        <v>130</v>
      </c>
      <c r="L834" s="31">
        <f>SUM(H834:K834)</f>
        <v>403.9</v>
      </c>
      <c r="M834" s="31">
        <v>273.89999999999998</v>
      </c>
      <c r="N834" s="31"/>
      <c r="O834" s="31">
        <f>SUM(M834:N834)</f>
        <v>273.89999999999998</v>
      </c>
      <c r="P834" s="31"/>
      <c r="Q834" s="31">
        <f>SUM(O834:P834)</f>
        <v>273.89999999999998</v>
      </c>
      <c r="R834" s="31">
        <v>273.89999999999998</v>
      </c>
      <c r="S834" s="31"/>
      <c r="T834" s="31">
        <f>SUM(R834:S834)</f>
        <v>273.89999999999998</v>
      </c>
      <c r="U834" s="31"/>
      <c r="V834" s="31">
        <f>SUM(T834:U834)</f>
        <v>273.89999999999998</v>
      </c>
      <c r="X834" s="183"/>
    </row>
    <row r="835" spans="1:24" ht="15.75" hidden="1" outlineLevel="5" x14ac:dyDescent="0.2">
      <c r="A835" s="32" t="s">
        <v>553</v>
      </c>
      <c r="B835" s="32" t="s">
        <v>529</v>
      </c>
      <c r="C835" s="32" t="s">
        <v>320</v>
      </c>
      <c r="D835" s="32"/>
      <c r="E835" s="33" t="s">
        <v>321</v>
      </c>
      <c r="F835" s="30">
        <f>F836</f>
        <v>97.3</v>
      </c>
      <c r="G835" s="30">
        <f t="shared" ref="G835:L835" si="1274">G836</f>
        <v>0</v>
      </c>
      <c r="H835" s="30">
        <f t="shared" si="1274"/>
        <v>97.3</v>
      </c>
      <c r="I835" s="30">
        <f t="shared" si="1274"/>
        <v>0</v>
      </c>
      <c r="J835" s="30">
        <f t="shared" si="1274"/>
        <v>0</v>
      </c>
      <c r="K835" s="30">
        <f t="shared" si="1274"/>
        <v>0</v>
      </c>
      <c r="L835" s="30">
        <f t="shared" si="1274"/>
        <v>97.3</v>
      </c>
      <c r="M835" s="30">
        <f t="shared" ref="M835:R835" si="1275">M836</f>
        <v>97.3</v>
      </c>
      <c r="N835" s="30">
        <f t="shared" ref="N835" si="1276">N836</f>
        <v>0</v>
      </c>
      <c r="O835" s="30">
        <f t="shared" ref="O835:Q835" si="1277">O836</f>
        <v>97.3</v>
      </c>
      <c r="P835" s="30">
        <f t="shared" si="1277"/>
        <v>0</v>
      </c>
      <c r="Q835" s="30">
        <f t="shared" si="1277"/>
        <v>97.3</v>
      </c>
      <c r="R835" s="30">
        <f t="shared" si="1275"/>
        <v>97.3</v>
      </c>
      <c r="S835" s="30">
        <f t="shared" ref="S835" si="1278">S836</f>
        <v>0</v>
      </c>
      <c r="T835" s="30">
        <f t="shared" ref="T835:V835" si="1279">T836</f>
        <v>97.3</v>
      </c>
      <c r="U835" s="30">
        <f t="shared" si="1279"/>
        <v>0</v>
      </c>
      <c r="V835" s="30">
        <f t="shared" si="1279"/>
        <v>97.3</v>
      </c>
      <c r="X835" s="183"/>
    </row>
    <row r="836" spans="1:24" ht="31.5" hidden="1" outlineLevel="7" x14ac:dyDescent="0.2">
      <c r="A836" s="34" t="s">
        <v>553</v>
      </c>
      <c r="B836" s="34" t="s">
        <v>529</v>
      </c>
      <c r="C836" s="34" t="s">
        <v>320</v>
      </c>
      <c r="D836" s="34" t="s">
        <v>65</v>
      </c>
      <c r="E836" s="35" t="s">
        <v>66</v>
      </c>
      <c r="F836" s="31">
        <v>97.3</v>
      </c>
      <c r="G836" s="31"/>
      <c r="H836" s="31">
        <f>SUM(F836:G836)</f>
        <v>97.3</v>
      </c>
      <c r="I836" s="31"/>
      <c r="J836" s="31"/>
      <c r="K836" s="31"/>
      <c r="L836" s="31">
        <f>SUM(H836:K836)</f>
        <v>97.3</v>
      </c>
      <c r="M836" s="31">
        <v>97.3</v>
      </c>
      <c r="N836" s="31"/>
      <c r="O836" s="31">
        <f>SUM(M836:N836)</f>
        <v>97.3</v>
      </c>
      <c r="P836" s="31"/>
      <c r="Q836" s="31">
        <f>SUM(O836:P836)</f>
        <v>97.3</v>
      </c>
      <c r="R836" s="31">
        <v>97.3</v>
      </c>
      <c r="S836" s="31"/>
      <c r="T836" s="31">
        <f>SUM(R836:S836)</f>
        <v>97.3</v>
      </c>
      <c r="U836" s="31"/>
      <c r="V836" s="31">
        <f>SUM(T836:U836)</f>
        <v>97.3</v>
      </c>
      <c r="X836" s="183"/>
    </row>
    <row r="837" spans="1:24" ht="15.75" hidden="1" outlineLevel="5" x14ac:dyDescent="0.2">
      <c r="A837" s="32" t="s">
        <v>553</v>
      </c>
      <c r="B837" s="32" t="s">
        <v>529</v>
      </c>
      <c r="C837" s="32" t="s">
        <v>322</v>
      </c>
      <c r="D837" s="32"/>
      <c r="E837" s="33" t="s">
        <v>323</v>
      </c>
      <c r="F837" s="30">
        <f>F838</f>
        <v>75</v>
      </c>
      <c r="G837" s="30">
        <f t="shared" ref="G837:L837" si="1280">G838</f>
        <v>0</v>
      </c>
      <c r="H837" s="30">
        <f t="shared" si="1280"/>
        <v>75</v>
      </c>
      <c r="I837" s="30">
        <f t="shared" si="1280"/>
        <v>0</v>
      </c>
      <c r="J837" s="30">
        <f t="shared" si="1280"/>
        <v>0</v>
      </c>
      <c r="K837" s="30">
        <f t="shared" si="1280"/>
        <v>0</v>
      </c>
      <c r="L837" s="30">
        <f t="shared" si="1280"/>
        <v>75</v>
      </c>
      <c r="M837" s="30">
        <f t="shared" ref="M837:R837" si="1281">M838</f>
        <v>75</v>
      </c>
      <c r="N837" s="30">
        <f t="shared" ref="N837" si="1282">N838</f>
        <v>0</v>
      </c>
      <c r="O837" s="30">
        <f t="shared" ref="O837:Q837" si="1283">O838</f>
        <v>75</v>
      </c>
      <c r="P837" s="30">
        <f t="shared" si="1283"/>
        <v>0</v>
      </c>
      <c r="Q837" s="30">
        <f t="shared" si="1283"/>
        <v>75</v>
      </c>
      <c r="R837" s="30">
        <f t="shared" si="1281"/>
        <v>75</v>
      </c>
      <c r="S837" s="30">
        <f t="shared" ref="S837" si="1284">S838</f>
        <v>0</v>
      </c>
      <c r="T837" s="30">
        <f t="shared" ref="T837:V837" si="1285">T838</f>
        <v>75</v>
      </c>
      <c r="U837" s="30">
        <f t="shared" si="1285"/>
        <v>0</v>
      </c>
      <c r="V837" s="30">
        <f t="shared" si="1285"/>
        <v>75</v>
      </c>
      <c r="X837" s="183"/>
    </row>
    <row r="838" spans="1:24" ht="15.75" hidden="1" outlineLevel="7" x14ac:dyDescent="0.2">
      <c r="A838" s="34" t="s">
        <v>553</v>
      </c>
      <c r="B838" s="34" t="s">
        <v>529</v>
      </c>
      <c r="C838" s="34" t="s">
        <v>322</v>
      </c>
      <c r="D838" s="34" t="s">
        <v>19</v>
      </c>
      <c r="E838" s="35" t="s">
        <v>20</v>
      </c>
      <c r="F838" s="31">
        <v>75</v>
      </c>
      <c r="G838" s="31"/>
      <c r="H838" s="31">
        <f>SUM(F838:G838)</f>
        <v>75</v>
      </c>
      <c r="I838" s="31"/>
      <c r="J838" s="31"/>
      <c r="K838" s="31"/>
      <c r="L838" s="31">
        <f>SUM(H838:K838)</f>
        <v>75</v>
      </c>
      <c r="M838" s="31">
        <v>75</v>
      </c>
      <c r="N838" s="31"/>
      <c r="O838" s="31">
        <f>SUM(M838:N838)</f>
        <v>75</v>
      </c>
      <c r="P838" s="31"/>
      <c r="Q838" s="31">
        <f>SUM(O838:P838)</f>
        <v>75</v>
      </c>
      <c r="R838" s="31">
        <v>75</v>
      </c>
      <c r="S838" s="31"/>
      <c r="T838" s="31">
        <f>SUM(R838:S838)</f>
        <v>75</v>
      </c>
      <c r="U838" s="31"/>
      <c r="V838" s="31">
        <f>SUM(T838:U838)</f>
        <v>75</v>
      </c>
      <c r="X838" s="183"/>
    </row>
    <row r="839" spans="1:24" ht="31.5" hidden="1" outlineLevel="3" x14ac:dyDescent="0.2">
      <c r="A839" s="32" t="s">
        <v>553</v>
      </c>
      <c r="B839" s="32" t="s">
        <v>529</v>
      </c>
      <c r="C839" s="32" t="s">
        <v>294</v>
      </c>
      <c r="D839" s="32"/>
      <c r="E839" s="33" t="s">
        <v>295</v>
      </c>
      <c r="F839" s="30">
        <f>F840+F846</f>
        <v>57794.210000000006</v>
      </c>
      <c r="G839" s="30">
        <f t="shared" ref="G839:J839" si="1286">G840+G846</f>
        <v>0</v>
      </c>
      <c r="H839" s="30">
        <f t="shared" si="1286"/>
        <v>57794.210000000006</v>
      </c>
      <c r="I839" s="30">
        <f t="shared" si="1286"/>
        <v>0</v>
      </c>
      <c r="J839" s="30">
        <f t="shared" si="1286"/>
        <v>0</v>
      </c>
      <c r="K839" s="30">
        <f t="shared" ref="K839:L839" si="1287">K840+K846</f>
        <v>0</v>
      </c>
      <c r="L839" s="30">
        <f t="shared" si="1287"/>
        <v>57794.210000000006</v>
      </c>
      <c r="M839" s="30">
        <f>M840+M846</f>
        <v>60468.6</v>
      </c>
      <c r="N839" s="30">
        <f t="shared" ref="N839" si="1288">N840+N846</f>
        <v>0</v>
      </c>
      <c r="O839" s="30">
        <f t="shared" ref="O839:Q839" si="1289">O840+O846</f>
        <v>60468.6</v>
      </c>
      <c r="P839" s="30">
        <f t="shared" si="1289"/>
        <v>0</v>
      </c>
      <c r="Q839" s="30">
        <f t="shared" si="1289"/>
        <v>60468.6</v>
      </c>
      <c r="R839" s="30">
        <f>R840+R846</f>
        <v>62555.1</v>
      </c>
      <c r="S839" s="30">
        <f t="shared" ref="S839" si="1290">S840+S846</f>
        <v>0</v>
      </c>
      <c r="T839" s="30">
        <f t="shared" ref="T839:V839" si="1291">T840+T846</f>
        <v>62555.1</v>
      </c>
      <c r="U839" s="30">
        <f t="shared" si="1291"/>
        <v>0</v>
      </c>
      <c r="V839" s="30">
        <f t="shared" si="1291"/>
        <v>62555.1</v>
      </c>
      <c r="X839" s="183"/>
    </row>
    <row r="840" spans="1:24" ht="31.5" hidden="1" outlineLevel="4" x14ac:dyDescent="0.2">
      <c r="A840" s="32" t="s">
        <v>553</v>
      </c>
      <c r="B840" s="32" t="s">
        <v>529</v>
      </c>
      <c r="C840" s="32" t="s">
        <v>296</v>
      </c>
      <c r="D840" s="32"/>
      <c r="E840" s="33" t="s">
        <v>35</v>
      </c>
      <c r="F840" s="30">
        <f>F841+F844</f>
        <v>25052.3</v>
      </c>
      <c r="G840" s="30">
        <f t="shared" ref="G840:J840" si="1292">G841+G844</f>
        <v>0</v>
      </c>
      <c r="H840" s="30">
        <f t="shared" si="1292"/>
        <v>25052.3</v>
      </c>
      <c r="I840" s="30">
        <f t="shared" si="1292"/>
        <v>0</v>
      </c>
      <c r="J840" s="30">
        <f t="shared" si="1292"/>
        <v>0</v>
      </c>
      <c r="K840" s="30">
        <f t="shared" ref="K840:L840" si="1293">K841+K844</f>
        <v>0</v>
      </c>
      <c r="L840" s="30">
        <f t="shared" si="1293"/>
        <v>25052.3</v>
      </c>
      <c r="M840" s="30">
        <f>M841+M844</f>
        <v>25525</v>
      </c>
      <c r="N840" s="30">
        <f t="shared" ref="N840" si="1294">N841+N844</f>
        <v>0</v>
      </c>
      <c r="O840" s="30">
        <f t="shared" ref="O840:Q840" si="1295">O841+O844</f>
        <v>25525</v>
      </c>
      <c r="P840" s="30">
        <f t="shared" si="1295"/>
        <v>0</v>
      </c>
      <c r="Q840" s="30">
        <f t="shared" si="1295"/>
        <v>25525</v>
      </c>
      <c r="R840" s="30">
        <f>R841+R844</f>
        <v>27611.5</v>
      </c>
      <c r="S840" s="30">
        <f t="shared" ref="S840" si="1296">S841+S844</f>
        <v>0</v>
      </c>
      <c r="T840" s="30">
        <f t="shared" ref="T840:V840" si="1297">T841+T844</f>
        <v>27611.5</v>
      </c>
      <c r="U840" s="30">
        <f t="shared" si="1297"/>
        <v>0</v>
      </c>
      <c r="V840" s="30">
        <f t="shared" si="1297"/>
        <v>27611.5</v>
      </c>
      <c r="X840" s="183"/>
    </row>
    <row r="841" spans="1:24" ht="15.75" hidden="1" outlineLevel="5" x14ac:dyDescent="0.2">
      <c r="A841" s="32" t="s">
        <v>553</v>
      </c>
      <c r="B841" s="32" t="s">
        <v>529</v>
      </c>
      <c r="C841" s="32" t="s">
        <v>324</v>
      </c>
      <c r="D841" s="32"/>
      <c r="E841" s="33" t="s">
        <v>37</v>
      </c>
      <c r="F841" s="30">
        <f t="shared" ref="F841:R841" si="1298">F842+F843</f>
        <v>11892.8</v>
      </c>
      <c r="G841" s="30">
        <f t="shared" ref="G841:J841" si="1299">G842+G843</f>
        <v>0</v>
      </c>
      <c r="H841" s="30">
        <f t="shared" si="1299"/>
        <v>11892.8</v>
      </c>
      <c r="I841" s="30">
        <f t="shared" si="1299"/>
        <v>0</v>
      </c>
      <c r="J841" s="30">
        <f t="shared" si="1299"/>
        <v>0</v>
      </c>
      <c r="K841" s="30">
        <f t="shared" ref="K841:L841" si="1300">K842+K843</f>
        <v>0</v>
      </c>
      <c r="L841" s="30">
        <f t="shared" si="1300"/>
        <v>11892.8</v>
      </c>
      <c r="M841" s="30">
        <f t="shared" si="1298"/>
        <v>12365.5</v>
      </c>
      <c r="N841" s="30">
        <f t="shared" si="1298"/>
        <v>0</v>
      </c>
      <c r="O841" s="30">
        <f t="shared" si="1298"/>
        <v>12365.5</v>
      </c>
      <c r="P841" s="30">
        <f t="shared" si="1298"/>
        <v>0</v>
      </c>
      <c r="Q841" s="30">
        <f t="shared" si="1298"/>
        <v>12365.5</v>
      </c>
      <c r="R841" s="30">
        <f t="shared" si="1298"/>
        <v>14452</v>
      </c>
      <c r="S841" s="30">
        <f t="shared" ref="S841:V841" si="1301">S842+S843</f>
        <v>0</v>
      </c>
      <c r="T841" s="30">
        <f t="shared" si="1301"/>
        <v>14452</v>
      </c>
      <c r="U841" s="30">
        <f t="shared" si="1301"/>
        <v>0</v>
      </c>
      <c r="V841" s="30">
        <f t="shared" si="1301"/>
        <v>14452</v>
      </c>
      <c r="X841" s="183"/>
    </row>
    <row r="842" spans="1:24" ht="47.25" hidden="1" outlineLevel="7" x14ac:dyDescent="0.2">
      <c r="A842" s="34" t="s">
        <v>553</v>
      </c>
      <c r="B842" s="34" t="s">
        <v>529</v>
      </c>
      <c r="C842" s="34" t="s">
        <v>324</v>
      </c>
      <c r="D842" s="34" t="s">
        <v>4</v>
      </c>
      <c r="E842" s="35" t="s">
        <v>5</v>
      </c>
      <c r="F842" s="31">
        <v>11807.9</v>
      </c>
      <c r="G842" s="31"/>
      <c r="H842" s="31">
        <f>SUM(F842:G842)</f>
        <v>11807.9</v>
      </c>
      <c r="I842" s="31"/>
      <c r="J842" s="31"/>
      <c r="K842" s="31"/>
      <c r="L842" s="31">
        <f>SUM(H842:K842)</f>
        <v>11807.9</v>
      </c>
      <c r="M842" s="31">
        <v>12280.6</v>
      </c>
      <c r="N842" s="31"/>
      <c r="O842" s="31">
        <f>SUM(M842:N842)</f>
        <v>12280.6</v>
      </c>
      <c r="P842" s="31"/>
      <c r="Q842" s="31">
        <f>SUM(O842:P842)</f>
        <v>12280.6</v>
      </c>
      <c r="R842" s="31">
        <v>14367.1</v>
      </c>
      <c r="S842" s="31"/>
      <c r="T842" s="31">
        <f>SUM(R842:S842)</f>
        <v>14367.1</v>
      </c>
      <c r="U842" s="31"/>
      <c r="V842" s="31">
        <f>SUM(T842:U842)</f>
        <v>14367.1</v>
      </c>
      <c r="X842" s="183"/>
    </row>
    <row r="843" spans="1:24" ht="15.75" hidden="1" outlineLevel="7" x14ac:dyDescent="0.2">
      <c r="A843" s="34" t="s">
        <v>553</v>
      </c>
      <c r="B843" s="34" t="s">
        <v>529</v>
      </c>
      <c r="C843" s="34" t="s">
        <v>324</v>
      </c>
      <c r="D843" s="34" t="s">
        <v>7</v>
      </c>
      <c r="E843" s="35" t="s">
        <v>8</v>
      </c>
      <c r="F843" s="31">
        <v>84.9</v>
      </c>
      <c r="G843" s="31"/>
      <c r="H843" s="31">
        <f>SUM(F843:G843)</f>
        <v>84.9</v>
      </c>
      <c r="I843" s="31"/>
      <c r="J843" s="31"/>
      <c r="K843" s="31"/>
      <c r="L843" s="31">
        <f>SUM(H843:K843)</f>
        <v>84.9</v>
      </c>
      <c r="M843" s="31">
        <v>84.9</v>
      </c>
      <c r="N843" s="31"/>
      <c r="O843" s="31">
        <f>SUM(M843:N843)</f>
        <v>84.9</v>
      </c>
      <c r="P843" s="31"/>
      <c r="Q843" s="31">
        <f>SUM(O843:P843)</f>
        <v>84.9</v>
      </c>
      <c r="R843" s="31">
        <v>84.9</v>
      </c>
      <c r="S843" s="31"/>
      <c r="T843" s="31">
        <f>SUM(R843:S843)</f>
        <v>84.9</v>
      </c>
      <c r="U843" s="31"/>
      <c r="V843" s="31">
        <f>SUM(T843:U843)</f>
        <v>84.9</v>
      </c>
      <c r="X843" s="183"/>
    </row>
    <row r="844" spans="1:24" ht="15.75" hidden="1" outlineLevel="5" x14ac:dyDescent="0.2">
      <c r="A844" s="32" t="s">
        <v>553</v>
      </c>
      <c r="B844" s="32" t="s">
        <v>529</v>
      </c>
      <c r="C844" s="32" t="s">
        <v>325</v>
      </c>
      <c r="D844" s="32"/>
      <c r="E844" s="33" t="s">
        <v>230</v>
      </c>
      <c r="F844" s="30">
        <f t="shared" ref="F844:V844" si="1302">F845</f>
        <v>13159.5</v>
      </c>
      <c r="G844" s="30">
        <f t="shared" si="1302"/>
        <v>0</v>
      </c>
      <c r="H844" s="30">
        <f t="shared" si="1302"/>
        <v>13159.5</v>
      </c>
      <c r="I844" s="30">
        <f t="shared" si="1302"/>
        <v>0</v>
      </c>
      <c r="J844" s="30">
        <f t="shared" si="1302"/>
        <v>0</v>
      </c>
      <c r="K844" s="30">
        <f t="shared" si="1302"/>
        <v>0</v>
      </c>
      <c r="L844" s="30">
        <f t="shared" si="1302"/>
        <v>13159.5</v>
      </c>
      <c r="M844" s="30">
        <f t="shared" si="1302"/>
        <v>13159.5</v>
      </c>
      <c r="N844" s="30">
        <f t="shared" si="1302"/>
        <v>0</v>
      </c>
      <c r="O844" s="30">
        <f t="shared" si="1302"/>
        <v>13159.5</v>
      </c>
      <c r="P844" s="30">
        <f t="shared" si="1302"/>
        <v>0</v>
      </c>
      <c r="Q844" s="30">
        <f t="shared" si="1302"/>
        <v>13159.5</v>
      </c>
      <c r="R844" s="30">
        <f t="shared" si="1302"/>
        <v>13159.5</v>
      </c>
      <c r="S844" s="30">
        <f t="shared" si="1302"/>
        <v>0</v>
      </c>
      <c r="T844" s="30">
        <f t="shared" si="1302"/>
        <v>13159.5</v>
      </c>
      <c r="U844" s="30">
        <f t="shared" si="1302"/>
        <v>0</v>
      </c>
      <c r="V844" s="30">
        <f t="shared" si="1302"/>
        <v>13159.5</v>
      </c>
      <c r="X844" s="183"/>
    </row>
    <row r="845" spans="1:24" ht="31.5" hidden="1" outlineLevel="7" x14ac:dyDescent="0.2">
      <c r="A845" s="34" t="s">
        <v>553</v>
      </c>
      <c r="B845" s="34" t="s">
        <v>529</v>
      </c>
      <c r="C845" s="34" t="s">
        <v>325</v>
      </c>
      <c r="D845" s="34" t="s">
        <v>65</v>
      </c>
      <c r="E845" s="35" t="s">
        <v>66</v>
      </c>
      <c r="F845" s="31">
        <v>13159.5</v>
      </c>
      <c r="G845" s="31"/>
      <c r="H845" s="31">
        <f>SUM(F845:G845)</f>
        <v>13159.5</v>
      </c>
      <c r="I845" s="31"/>
      <c r="J845" s="31"/>
      <c r="K845" s="31"/>
      <c r="L845" s="31">
        <f>SUM(H845:K845)</f>
        <v>13159.5</v>
      </c>
      <c r="M845" s="31">
        <v>13159.5</v>
      </c>
      <c r="N845" s="31"/>
      <c r="O845" s="31">
        <f>SUM(M845:N845)</f>
        <v>13159.5</v>
      </c>
      <c r="P845" s="31"/>
      <c r="Q845" s="31">
        <f>SUM(O845:P845)</f>
        <v>13159.5</v>
      </c>
      <c r="R845" s="31">
        <v>13159.5</v>
      </c>
      <c r="S845" s="31"/>
      <c r="T845" s="31">
        <f>SUM(R845:S845)</f>
        <v>13159.5</v>
      </c>
      <c r="U845" s="31"/>
      <c r="V845" s="31">
        <f>SUM(T845:U845)</f>
        <v>13159.5</v>
      </c>
      <c r="X845" s="183"/>
    </row>
    <row r="846" spans="1:24" ht="31.5" hidden="1" outlineLevel="4" x14ac:dyDescent="0.2">
      <c r="A846" s="32" t="s">
        <v>553</v>
      </c>
      <c r="B846" s="32" t="s">
        <v>529</v>
      </c>
      <c r="C846" s="32" t="s">
        <v>299</v>
      </c>
      <c r="D846" s="32"/>
      <c r="E846" s="33" t="s">
        <v>300</v>
      </c>
      <c r="F846" s="30">
        <f>F854+F849+F847</f>
        <v>32741.910000000003</v>
      </c>
      <c r="G846" s="30">
        <f t="shared" ref="G846:J846" si="1303">G854+G849+G847</f>
        <v>0</v>
      </c>
      <c r="H846" s="30">
        <f t="shared" si="1303"/>
        <v>32741.910000000003</v>
      </c>
      <c r="I846" s="30">
        <f t="shared" si="1303"/>
        <v>0</v>
      </c>
      <c r="J846" s="30">
        <f t="shared" si="1303"/>
        <v>0</v>
      </c>
      <c r="K846" s="30">
        <f t="shared" ref="K846:L846" si="1304">K854+K849+K847</f>
        <v>0</v>
      </c>
      <c r="L846" s="30">
        <f t="shared" si="1304"/>
        <v>32741.910000000003</v>
      </c>
      <c r="M846" s="30">
        <f t="shared" ref="M846:R846" si="1305">M854+M849+M847</f>
        <v>34943.599999999999</v>
      </c>
      <c r="N846" s="30">
        <f t="shared" ref="N846" si="1306">N854+N849+N847</f>
        <v>0</v>
      </c>
      <c r="O846" s="30">
        <f t="shared" ref="O846:Q846" si="1307">O854+O849+O847</f>
        <v>34943.599999999999</v>
      </c>
      <c r="P846" s="30">
        <f t="shared" si="1307"/>
        <v>0</v>
      </c>
      <c r="Q846" s="30">
        <f t="shared" si="1307"/>
        <v>34943.599999999999</v>
      </c>
      <c r="R846" s="30">
        <f t="shared" si="1305"/>
        <v>34943.599999999999</v>
      </c>
      <c r="S846" s="30">
        <f t="shared" ref="S846" si="1308">S854+S849+S847</f>
        <v>0</v>
      </c>
      <c r="T846" s="30">
        <f t="shared" ref="T846:V846" si="1309">T854+T849+T847</f>
        <v>34943.599999999999</v>
      </c>
      <c r="U846" s="30">
        <f t="shared" si="1309"/>
        <v>0</v>
      </c>
      <c r="V846" s="30">
        <f t="shared" si="1309"/>
        <v>34943.599999999999</v>
      </c>
      <c r="X846" s="183"/>
    </row>
    <row r="847" spans="1:24" ht="15.75" hidden="1" outlineLevel="4" x14ac:dyDescent="0.2">
      <c r="A847" s="32" t="s">
        <v>553</v>
      </c>
      <c r="B847" s="32" t="s">
        <v>529</v>
      </c>
      <c r="C847" s="32" t="s">
        <v>316</v>
      </c>
      <c r="D847" s="32"/>
      <c r="E847" s="33" t="s">
        <v>317</v>
      </c>
      <c r="F847" s="30">
        <f t="shared" ref="F847:V847" si="1310">F848</f>
        <v>4455</v>
      </c>
      <c r="G847" s="30">
        <f t="shared" si="1310"/>
        <v>0</v>
      </c>
      <c r="H847" s="30">
        <f t="shared" si="1310"/>
        <v>4455</v>
      </c>
      <c r="I847" s="30">
        <f t="shared" si="1310"/>
        <v>0</v>
      </c>
      <c r="J847" s="30">
        <f t="shared" si="1310"/>
        <v>0</v>
      </c>
      <c r="K847" s="30">
        <f t="shared" si="1310"/>
        <v>0</v>
      </c>
      <c r="L847" s="30">
        <f t="shared" si="1310"/>
        <v>4455</v>
      </c>
      <c r="M847" s="30">
        <f t="shared" si="1310"/>
        <v>4455</v>
      </c>
      <c r="N847" s="30">
        <f t="shared" si="1310"/>
        <v>0</v>
      </c>
      <c r="O847" s="30">
        <f t="shared" si="1310"/>
        <v>4455</v>
      </c>
      <c r="P847" s="30">
        <f t="shared" si="1310"/>
        <v>0</v>
      </c>
      <c r="Q847" s="30">
        <f t="shared" si="1310"/>
        <v>4455</v>
      </c>
      <c r="R847" s="30">
        <f>R848</f>
        <v>4455</v>
      </c>
      <c r="S847" s="30">
        <f t="shared" si="1310"/>
        <v>0</v>
      </c>
      <c r="T847" s="30">
        <f t="shared" si="1310"/>
        <v>4455</v>
      </c>
      <c r="U847" s="30">
        <f t="shared" si="1310"/>
        <v>0</v>
      </c>
      <c r="V847" s="30">
        <f t="shared" si="1310"/>
        <v>4455</v>
      </c>
      <c r="X847" s="183"/>
    </row>
    <row r="848" spans="1:24" ht="31.5" hidden="1" outlineLevel="4" x14ac:dyDescent="0.2">
      <c r="A848" s="34" t="s">
        <v>553</v>
      </c>
      <c r="B848" s="34" t="s">
        <v>529</v>
      </c>
      <c r="C848" s="34" t="s">
        <v>316</v>
      </c>
      <c r="D848" s="34" t="s">
        <v>65</v>
      </c>
      <c r="E848" s="35" t="s">
        <v>66</v>
      </c>
      <c r="F848" s="31">
        <v>4455</v>
      </c>
      <c r="G848" s="31"/>
      <c r="H848" s="31">
        <f>SUM(F848:G848)</f>
        <v>4455</v>
      </c>
      <c r="I848" s="31"/>
      <c r="J848" s="31"/>
      <c r="K848" s="31"/>
      <c r="L848" s="31">
        <f>SUM(H848:K848)</f>
        <v>4455</v>
      </c>
      <c r="M848" s="31">
        <v>4455</v>
      </c>
      <c r="N848" s="31"/>
      <c r="O848" s="31">
        <f>SUM(M848:N848)</f>
        <v>4455</v>
      </c>
      <c r="P848" s="31"/>
      <c r="Q848" s="31">
        <f>SUM(O848:P848)</f>
        <v>4455</v>
      </c>
      <c r="R848" s="31">
        <v>4455</v>
      </c>
      <c r="S848" s="31"/>
      <c r="T848" s="31">
        <f>SUM(R848:S848)</f>
        <v>4455</v>
      </c>
      <c r="U848" s="31"/>
      <c r="V848" s="31">
        <f>SUM(T848:U848)</f>
        <v>4455</v>
      </c>
      <c r="X848" s="183"/>
    </row>
    <row r="849" spans="1:24" ht="15.75" hidden="1" outlineLevel="4" x14ac:dyDescent="0.2">
      <c r="A849" s="32" t="s">
        <v>553</v>
      </c>
      <c r="B849" s="32" t="s">
        <v>529</v>
      </c>
      <c r="C849" s="32" t="s">
        <v>318</v>
      </c>
      <c r="D849" s="32"/>
      <c r="E849" s="33" t="s">
        <v>660</v>
      </c>
      <c r="F849" s="30">
        <f t="shared" ref="F849:R849" si="1311">F850+F851+F852+F853</f>
        <v>28049.010000000002</v>
      </c>
      <c r="G849" s="30">
        <f t="shared" ref="G849:J849" si="1312">G850+G851+G852+G853</f>
        <v>0</v>
      </c>
      <c r="H849" s="30">
        <f t="shared" si="1312"/>
        <v>28049.010000000002</v>
      </c>
      <c r="I849" s="30">
        <f t="shared" si="1312"/>
        <v>0</v>
      </c>
      <c r="J849" s="30">
        <f t="shared" si="1312"/>
        <v>0</v>
      </c>
      <c r="K849" s="30">
        <f t="shared" ref="K849:L849" si="1313">K850+K851+K852+K853</f>
        <v>0</v>
      </c>
      <c r="L849" s="30">
        <f t="shared" si="1313"/>
        <v>28049.010000000002</v>
      </c>
      <c r="M849" s="30">
        <f t="shared" si="1311"/>
        <v>30244.1</v>
      </c>
      <c r="N849" s="30">
        <f t="shared" si="1311"/>
        <v>0</v>
      </c>
      <c r="O849" s="30">
        <f t="shared" si="1311"/>
        <v>30244.1</v>
      </c>
      <c r="P849" s="30">
        <f t="shared" si="1311"/>
        <v>0</v>
      </c>
      <c r="Q849" s="30">
        <f t="shared" si="1311"/>
        <v>30244.1</v>
      </c>
      <c r="R849" s="30">
        <f t="shared" si="1311"/>
        <v>30244.1</v>
      </c>
      <c r="S849" s="30">
        <f t="shared" ref="S849:V849" si="1314">S850+S851+S852+S853</f>
        <v>0</v>
      </c>
      <c r="T849" s="30">
        <f t="shared" si="1314"/>
        <v>30244.1</v>
      </c>
      <c r="U849" s="30">
        <f t="shared" si="1314"/>
        <v>0</v>
      </c>
      <c r="V849" s="30">
        <f t="shared" si="1314"/>
        <v>30244.1</v>
      </c>
      <c r="X849" s="183"/>
    </row>
    <row r="850" spans="1:24" ht="15.75" hidden="1" outlineLevel="4" x14ac:dyDescent="0.2">
      <c r="A850" s="34" t="s">
        <v>553</v>
      </c>
      <c r="B850" s="34" t="s">
        <v>529</v>
      </c>
      <c r="C850" s="34" t="s">
        <v>318</v>
      </c>
      <c r="D850" s="34" t="s">
        <v>7</v>
      </c>
      <c r="E850" s="35" t="s">
        <v>8</v>
      </c>
      <c r="F850" s="31">
        <v>7019.58</v>
      </c>
      <c r="G850" s="31"/>
      <c r="H850" s="31">
        <f>SUM(F850:G850)</f>
        <v>7019.58</v>
      </c>
      <c r="I850" s="31"/>
      <c r="J850" s="31"/>
      <c r="K850" s="31"/>
      <c r="L850" s="31">
        <f>SUM(H850:K850)</f>
        <v>7019.58</v>
      </c>
      <c r="M850" s="31">
        <v>7503.69</v>
      </c>
      <c r="N850" s="31"/>
      <c r="O850" s="31">
        <f>SUM(M850:N850)</f>
        <v>7503.69</v>
      </c>
      <c r="P850" s="31"/>
      <c r="Q850" s="31">
        <f>SUM(O850:P850)</f>
        <v>7503.69</v>
      </c>
      <c r="R850" s="31">
        <v>7503.69</v>
      </c>
      <c r="S850" s="31"/>
      <c r="T850" s="31">
        <f>SUM(R850:S850)</f>
        <v>7503.69</v>
      </c>
      <c r="U850" s="31"/>
      <c r="V850" s="31">
        <f>SUM(T850:U850)</f>
        <v>7503.69</v>
      </c>
      <c r="X850" s="183"/>
    </row>
    <row r="851" spans="1:24" ht="15.75" hidden="1" outlineLevel="4" x14ac:dyDescent="0.2">
      <c r="A851" s="34" t="s">
        <v>553</v>
      </c>
      <c r="B851" s="34" t="s">
        <v>529</v>
      </c>
      <c r="C851" s="34" t="s">
        <v>318</v>
      </c>
      <c r="D851" s="34" t="s">
        <v>19</v>
      </c>
      <c r="E851" s="35" t="s">
        <v>20</v>
      </c>
      <c r="F851" s="31">
        <v>356.27</v>
      </c>
      <c r="G851" s="31"/>
      <c r="H851" s="31">
        <f>SUM(F851:G851)</f>
        <v>356.27</v>
      </c>
      <c r="I851" s="31"/>
      <c r="J851" s="31"/>
      <c r="K851" s="31"/>
      <c r="L851" s="31">
        <f>SUM(H851:K851)</f>
        <v>356.27</v>
      </c>
      <c r="M851" s="31">
        <v>356.14</v>
      </c>
      <c r="N851" s="31"/>
      <c r="O851" s="31">
        <f>SUM(M851:N851)</f>
        <v>356.14</v>
      </c>
      <c r="P851" s="31"/>
      <c r="Q851" s="31">
        <f>SUM(O851:P851)</f>
        <v>356.14</v>
      </c>
      <c r="R851" s="31">
        <v>356.14</v>
      </c>
      <c r="S851" s="31"/>
      <c r="T851" s="31">
        <f>SUM(R851:S851)</f>
        <v>356.14</v>
      </c>
      <c r="U851" s="31"/>
      <c r="V851" s="31">
        <f>SUM(T851:U851)</f>
        <v>356.14</v>
      </c>
      <c r="X851" s="183"/>
    </row>
    <row r="852" spans="1:24" ht="31.5" hidden="1" outlineLevel="4" x14ac:dyDescent="0.2">
      <c r="A852" s="34" t="s">
        <v>553</v>
      </c>
      <c r="B852" s="34" t="s">
        <v>529</v>
      </c>
      <c r="C852" s="34" t="s">
        <v>318</v>
      </c>
      <c r="D852" s="34" t="s">
        <v>65</v>
      </c>
      <c r="E852" s="35" t="s">
        <v>66</v>
      </c>
      <c r="F852" s="31">
        <v>9647.58</v>
      </c>
      <c r="G852" s="31"/>
      <c r="H852" s="31">
        <f>SUM(F852:G852)</f>
        <v>9647.58</v>
      </c>
      <c r="I852" s="31"/>
      <c r="J852" s="31"/>
      <c r="K852" s="31"/>
      <c r="L852" s="31">
        <f>SUM(H852:K852)</f>
        <v>9647.58</v>
      </c>
      <c r="M852" s="31">
        <v>10886.69</v>
      </c>
      <c r="N852" s="31"/>
      <c r="O852" s="31">
        <f>SUM(M852:N852)</f>
        <v>10886.69</v>
      </c>
      <c r="P852" s="31"/>
      <c r="Q852" s="31">
        <f>SUM(O852:P852)</f>
        <v>10886.69</v>
      </c>
      <c r="R852" s="31">
        <v>10886.69</v>
      </c>
      <c r="S852" s="31"/>
      <c r="T852" s="31">
        <f>SUM(R852:S852)</f>
        <v>10886.69</v>
      </c>
      <c r="U852" s="31"/>
      <c r="V852" s="31">
        <f>SUM(T852:U852)</f>
        <v>10886.69</v>
      </c>
      <c r="X852" s="183"/>
    </row>
    <row r="853" spans="1:24" ht="15.75" hidden="1" outlineLevel="4" x14ac:dyDescent="0.2">
      <c r="A853" s="34" t="s">
        <v>553</v>
      </c>
      <c r="B853" s="34" t="s">
        <v>529</v>
      </c>
      <c r="C853" s="34" t="s">
        <v>318</v>
      </c>
      <c r="D853" s="34" t="s">
        <v>15</v>
      </c>
      <c r="E853" s="35" t="s">
        <v>16</v>
      </c>
      <c r="F853" s="31">
        <v>11025.58</v>
      </c>
      <c r="G853" s="31"/>
      <c r="H853" s="31">
        <f>SUM(F853:G853)</f>
        <v>11025.58</v>
      </c>
      <c r="I853" s="31"/>
      <c r="J853" s="31"/>
      <c r="K853" s="31"/>
      <c r="L853" s="31">
        <f>SUM(H853:K853)</f>
        <v>11025.58</v>
      </c>
      <c r="M853" s="31">
        <v>11497.58</v>
      </c>
      <c r="N853" s="31"/>
      <c r="O853" s="31">
        <f>SUM(M853:N853)</f>
        <v>11497.58</v>
      </c>
      <c r="P853" s="31"/>
      <c r="Q853" s="31">
        <f>SUM(O853:P853)</f>
        <v>11497.58</v>
      </c>
      <c r="R853" s="31">
        <v>11497.58</v>
      </c>
      <c r="S853" s="31"/>
      <c r="T853" s="31">
        <f>SUM(R853:S853)</f>
        <v>11497.58</v>
      </c>
      <c r="U853" s="31"/>
      <c r="V853" s="31">
        <f>SUM(T853:U853)</f>
        <v>11497.58</v>
      </c>
      <c r="X853" s="183"/>
    </row>
    <row r="854" spans="1:24" ht="31.5" hidden="1" outlineLevel="5" x14ac:dyDescent="0.2">
      <c r="A854" s="32" t="s">
        <v>553</v>
      </c>
      <c r="B854" s="32" t="s">
        <v>529</v>
      </c>
      <c r="C854" s="32" t="s">
        <v>303</v>
      </c>
      <c r="D854" s="32"/>
      <c r="E854" s="33" t="s">
        <v>304</v>
      </c>
      <c r="F854" s="30">
        <f>F855+F856</f>
        <v>237.9</v>
      </c>
      <c r="G854" s="30">
        <f t="shared" ref="G854:J854" si="1315">G855+G856</f>
        <v>0</v>
      </c>
      <c r="H854" s="30">
        <f t="shared" si="1315"/>
        <v>237.9</v>
      </c>
      <c r="I854" s="30">
        <f t="shared" si="1315"/>
        <v>0</v>
      </c>
      <c r="J854" s="30">
        <f t="shared" si="1315"/>
        <v>0</v>
      </c>
      <c r="K854" s="30">
        <f t="shared" ref="K854:L854" si="1316">K855+K856</f>
        <v>0</v>
      </c>
      <c r="L854" s="30">
        <f t="shared" si="1316"/>
        <v>237.9</v>
      </c>
      <c r="M854" s="30">
        <f>M855+M856</f>
        <v>244.5</v>
      </c>
      <c r="N854" s="30">
        <f t="shared" ref="N854" si="1317">N855+N856</f>
        <v>0</v>
      </c>
      <c r="O854" s="30">
        <f t="shared" ref="O854:Q854" si="1318">O855+O856</f>
        <v>244.5</v>
      </c>
      <c r="P854" s="30">
        <f t="shared" si="1318"/>
        <v>0</v>
      </c>
      <c r="Q854" s="30">
        <f t="shared" si="1318"/>
        <v>244.5</v>
      </c>
      <c r="R854" s="30">
        <f>R855+R856</f>
        <v>244.5</v>
      </c>
      <c r="S854" s="30">
        <f t="shared" ref="S854" si="1319">S855+S856</f>
        <v>0</v>
      </c>
      <c r="T854" s="30">
        <f t="shared" ref="T854:V854" si="1320">T855+T856</f>
        <v>244.5</v>
      </c>
      <c r="U854" s="30">
        <f t="shared" si="1320"/>
        <v>0</v>
      </c>
      <c r="V854" s="30">
        <f t="shared" si="1320"/>
        <v>244.5</v>
      </c>
      <c r="X854" s="183"/>
    </row>
    <row r="855" spans="1:24" ht="47.25" hidden="1" outlineLevel="7" x14ac:dyDescent="0.2">
      <c r="A855" s="34" t="s">
        <v>553</v>
      </c>
      <c r="B855" s="34" t="s">
        <v>529</v>
      </c>
      <c r="C855" s="34" t="s">
        <v>303</v>
      </c>
      <c r="D855" s="34" t="s">
        <v>4</v>
      </c>
      <c r="E855" s="35" t="s">
        <v>5</v>
      </c>
      <c r="F855" s="31">
        <v>231</v>
      </c>
      <c r="G855" s="31"/>
      <c r="H855" s="31">
        <f>SUM(F855:G855)</f>
        <v>231</v>
      </c>
      <c r="I855" s="31"/>
      <c r="J855" s="31"/>
      <c r="K855" s="31"/>
      <c r="L855" s="31">
        <f>SUM(H855:K855)</f>
        <v>231</v>
      </c>
      <c r="M855" s="31">
        <v>237.4</v>
      </c>
      <c r="N855" s="31"/>
      <c r="O855" s="31">
        <f>SUM(M855:N855)</f>
        <v>237.4</v>
      </c>
      <c r="P855" s="31"/>
      <c r="Q855" s="31">
        <f>SUM(O855:P855)</f>
        <v>237.4</v>
      </c>
      <c r="R855" s="31">
        <v>237.4</v>
      </c>
      <c r="S855" s="31"/>
      <c r="T855" s="31">
        <f>SUM(R855:S855)</f>
        <v>237.4</v>
      </c>
      <c r="U855" s="31"/>
      <c r="V855" s="31">
        <f>SUM(T855:U855)</f>
        <v>237.4</v>
      </c>
      <c r="X855" s="183"/>
    </row>
    <row r="856" spans="1:24" ht="15.75" hidden="1" outlineLevel="7" x14ac:dyDescent="0.2">
      <c r="A856" s="34" t="s">
        <v>553</v>
      </c>
      <c r="B856" s="34" t="s">
        <v>529</v>
      </c>
      <c r="C856" s="34" t="s">
        <v>303</v>
      </c>
      <c r="D856" s="34" t="s">
        <v>7</v>
      </c>
      <c r="E856" s="35" t="s">
        <v>8</v>
      </c>
      <c r="F856" s="31">
        <v>6.9</v>
      </c>
      <c r="G856" s="31"/>
      <c r="H856" s="31">
        <f>SUM(F856:G856)</f>
        <v>6.9</v>
      </c>
      <c r="I856" s="31"/>
      <c r="J856" s="31"/>
      <c r="K856" s="31"/>
      <c r="L856" s="31">
        <f>SUM(H856:K856)</f>
        <v>6.9</v>
      </c>
      <c r="M856" s="31">
        <v>7.1</v>
      </c>
      <c r="N856" s="31"/>
      <c r="O856" s="31">
        <f>SUM(M856:N856)</f>
        <v>7.1</v>
      </c>
      <c r="P856" s="31"/>
      <c r="Q856" s="31">
        <f>SUM(O856:P856)</f>
        <v>7.1</v>
      </c>
      <c r="R856" s="31">
        <v>7.1</v>
      </c>
      <c r="S856" s="31"/>
      <c r="T856" s="31">
        <f>SUM(R856:S856)</f>
        <v>7.1</v>
      </c>
      <c r="U856" s="31"/>
      <c r="V856" s="31">
        <f>SUM(T856:U856)</f>
        <v>7.1</v>
      </c>
      <c r="X856" s="183"/>
    </row>
    <row r="857" spans="1:24" ht="31.5" hidden="1" outlineLevel="2" x14ac:dyDescent="0.2">
      <c r="A857" s="32" t="s">
        <v>553</v>
      </c>
      <c r="B857" s="32" t="s">
        <v>529</v>
      </c>
      <c r="C857" s="32" t="s">
        <v>49</v>
      </c>
      <c r="D857" s="32"/>
      <c r="E857" s="33" t="s">
        <v>50</v>
      </c>
      <c r="F857" s="30">
        <f t="shared" ref="F857:V857" si="1321">F858</f>
        <v>163.5</v>
      </c>
      <c r="G857" s="30">
        <f t="shared" si="1321"/>
        <v>0</v>
      </c>
      <c r="H857" s="30">
        <f t="shared" si="1321"/>
        <v>163.5</v>
      </c>
      <c r="I857" s="30">
        <f t="shared" si="1321"/>
        <v>0</v>
      </c>
      <c r="J857" s="30">
        <f t="shared" si="1321"/>
        <v>0</v>
      </c>
      <c r="K857" s="30">
        <f t="shared" si="1321"/>
        <v>0</v>
      </c>
      <c r="L857" s="30">
        <f t="shared" si="1321"/>
        <v>163.5</v>
      </c>
      <c r="M857" s="30">
        <f t="shared" si="1321"/>
        <v>163.5</v>
      </c>
      <c r="N857" s="30">
        <f t="shared" si="1321"/>
        <v>0</v>
      </c>
      <c r="O857" s="30">
        <f t="shared" si="1321"/>
        <v>163.5</v>
      </c>
      <c r="P857" s="30">
        <f t="shared" si="1321"/>
        <v>0</v>
      </c>
      <c r="Q857" s="30">
        <f t="shared" si="1321"/>
        <v>163.5</v>
      </c>
      <c r="R857" s="30">
        <f t="shared" ref="R857" si="1322">R858</f>
        <v>163.5</v>
      </c>
      <c r="S857" s="30">
        <f t="shared" si="1321"/>
        <v>0</v>
      </c>
      <c r="T857" s="30">
        <f t="shared" si="1321"/>
        <v>163.5</v>
      </c>
      <c r="U857" s="30">
        <f t="shared" si="1321"/>
        <v>0</v>
      </c>
      <c r="V857" s="30">
        <f t="shared" si="1321"/>
        <v>163.5</v>
      </c>
      <c r="X857" s="183"/>
    </row>
    <row r="858" spans="1:24" ht="18.75" hidden="1" customHeight="1" outlineLevel="3" x14ac:dyDescent="0.2">
      <c r="A858" s="32" t="s">
        <v>553</v>
      </c>
      <c r="B858" s="32" t="s">
        <v>529</v>
      </c>
      <c r="C858" s="32" t="s">
        <v>51</v>
      </c>
      <c r="D858" s="32"/>
      <c r="E858" s="33" t="s">
        <v>52</v>
      </c>
      <c r="F858" s="30">
        <f>F859+F863</f>
        <v>163.5</v>
      </c>
      <c r="G858" s="30">
        <f t="shared" ref="G858:J858" si="1323">G859+G863</f>
        <v>0</v>
      </c>
      <c r="H858" s="30">
        <f t="shared" si="1323"/>
        <v>163.5</v>
      </c>
      <c r="I858" s="30">
        <f t="shared" si="1323"/>
        <v>0</v>
      </c>
      <c r="J858" s="30">
        <f t="shared" si="1323"/>
        <v>0</v>
      </c>
      <c r="K858" s="30">
        <f t="shared" ref="K858:L858" si="1324">K859+K863</f>
        <v>0</v>
      </c>
      <c r="L858" s="30">
        <f t="shared" si="1324"/>
        <v>163.5</v>
      </c>
      <c r="M858" s="30">
        <f>M859+M863</f>
        <v>163.5</v>
      </c>
      <c r="N858" s="30">
        <f t="shared" ref="N858" si="1325">N859+N863</f>
        <v>0</v>
      </c>
      <c r="O858" s="30">
        <f t="shared" ref="O858:Q858" si="1326">O859+O863</f>
        <v>163.5</v>
      </c>
      <c r="P858" s="30">
        <f t="shared" si="1326"/>
        <v>0</v>
      </c>
      <c r="Q858" s="30">
        <f t="shared" si="1326"/>
        <v>163.5</v>
      </c>
      <c r="R858" s="30">
        <f>R859+R863</f>
        <v>163.5</v>
      </c>
      <c r="S858" s="30">
        <f t="shared" ref="S858" si="1327">S859+S863</f>
        <v>0</v>
      </c>
      <c r="T858" s="30">
        <f t="shared" ref="T858:V858" si="1328">T859+T863</f>
        <v>163.5</v>
      </c>
      <c r="U858" s="30">
        <f t="shared" si="1328"/>
        <v>0</v>
      </c>
      <c r="V858" s="30">
        <f t="shared" si="1328"/>
        <v>163.5</v>
      </c>
      <c r="X858" s="183"/>
    </row>
    <row r="859" spans="1:24" ht="18" hidden="1" customHeight="1" outlineLevel="4" x14ac:dyDescent="0.2">
      <c r="A859" s="32" t="s">
        <v>553</v>
      </c>
      <c r="B859" s="32" t="s">
        <v>529</v>
      </c>
      <c r="C859" s="32" t="s">
        <v>111</v>
      </c>
      <c r="D859" s="32"/>
      <c r="E859" s="33" t="s">
        <v>112</v>
      </c>
      <c r="F859" s="30">
        <f t="shared" ref="F859:V859" si="1329">F860</f>
        <v>136.5</v>
      </c>
      <c r="G859" s="30">
        <f t="shared" si="1329"/>
        <v>0</v>
      </c>
      <c r="H859" s="30">
        <f t="shared" si="1329"/>
        <v>136.5</v>
      </c>
      <c r="I859" s="30">
        <f t="shared" si="1329"/>
        <v>0</v>
      </c>
      <c r="J859" s="30">
        <f t="shared" si="1329"/>
        <v>0</v>
      </c>
      <c r="K859" s="30">
        <f t="shared" si="1329"/>
        <v>0</v>
      </c>
      <c r="L859" s="30">
        <f t="shared" si="1329"/>
        <v>136.5</v>
      </c>
      <c r="M859" s="30">
        <f t="shared" si="1329"/>
        <v>136.5</v>
      </c>
      <c r="N859" s="30">
        <f t="shared" si="1329"/>
        <v>0</v>
      </c>
      <c r="O859" s="30">
        <f t="shared" si="1329"/>
        <v>136.5</v>
      </c>
      <c r="P859" s="30">
        <f t="shared" si="1329"/>
        <v>0</v>
      </c>
      <c r="Q859" s="30">
        <f t="shared" si="1329"/>
        <v>136.5</v>
      </c>
      <c r="R859" s="30">
        <f>R860</f>
        <v>136.5</v>
      </c>
      <c r="S859" s="30">
        <f t="shared" si="1329"/>
        <v>0</v>
      </c>
      <c r="T859" s="30">
        <f t="shared" si="1329"/>
        <v>136.5</v>
      </c>
      <c r="U859" s="30">
        <f t="shared" si="1329"/>
        <v>0</v>
      </c>
      <c r="V859" s="30">
        <f t="shared" si="1329"/>
        <v>136.5</v>
      </c>
      <c r="X859" s="183"/>
    </row>
    <row r="860" spans="1:24" ht="15.75" hidden="1" outlineLevel="5" x14ac:dyDescent="0.2">
      <c r="A860" s="32" t="s">
        <v>553</v>
      </c>
      <c r="B860" s="32" t="s">
        <v>529</v>
      </c>
      <c r="C860" s="32" t="s">
        <v>326</v>
      </c>
      <c r="D860" s="32"/>
      <c r="E860" s="33" t="s">
        <v>327</v>
      </c>
      <c r="F860" s="30">
        <f>F861+F862</f>
        <v>136.5</v>
      </c>
      <c r="G860" s="30">
        <f t="shared" ref="G860:J860" si="1330">G861+G862</f>
        <v>0</v>
      </c>
      <c r="H860" s="30">
        <f t="shared" si="1330"/>
        <v>136.5</v>
      </c>
      <c r="I860" s="30">
        <f t="shared" si="1330"/>
        <v>0</v>
      </c>
      <c r="J860" s="30">
        <f t="shared" si="1330"/>
        <v>0</v>
      </c>
      <c r="K860" s="30">
        <f t="shared" ref="K860:L860" si="1331">K861+K862</f>
        <v>0</v>
      </c>
      <c r="L860" s="30">
        <f t="shared" si="1331"/>
        <v>136.5</v>
      </c>
      <c r="M860" s="30">
        <f t="shared" ref="M860:R860" si="1332">M861+M862</f>
        <v>136.5</v>
      </c>
      <c r="N860" s="30">
        <f t="shared" ref="N860" si="1333">N861+N862</f>
        <v>0</v>
      </c>
      <c r="O860" s="30">
        <f t="shared" ref="O860:Q860" si="1334">O861+O862</f>
        <v>136.5</v>
      </c>
      <c r="P860" s="30">
        <f t="shared" si="1334"/>
        <v>0</v>
      </c>
      <c r="Q860" s="30">
        <f t="shared" si="1334"/>
        <v>136.5</v>
      </c>
      <c r="R860" s="30">
        <f t="shared" si="1332"/>
        <v>136.5</v>
      </c>
      <c r="S860" s="30">
        <f t="shared" ref="S860" si="1335">S861+S862</f>
        <v>0</v>
      </c>
      <c r="T860" s="30">
        <f t="shared" ref="T860:V860" si="1336">T861+T862</f>
        <v>136.5</v>
      </c>
      <c r="U860" s="30">
        <f t="shared" si="1336"/>
        <v>0</v>
      </c>
      <c r="V860" s="30">
        <f t="shared" si="1336"/>
        <v>136.5</v>
      </c>
      <c r="X860" s="183"/>
    </row>
    <row r="861" spans="1:24" ht="15.75" hidden="1" outlineLevel="7" x14ac:dyDescent="0.2">
      <c r="A861" s="34" t="s">
        <v>553</v>
      </c>
      <c r="B861" s="34" t="s">
        <v>529</v>
      </c>
      <c r="C861" s="34" t="s">
        <v>326</v>
      </c>
      <c r="D861" s="34" t="s">
        <v>7</v>
      </c>
      <c r="E861" s="35" t="s">
        <v>8</v>
      </c>
      <c r="F861" s="31">
        <v>75</v>
      </c>
      <c r="G861" s="31"/>
      <c r="H861" s="31">
        <f>SUM(F861:G861)</f>
        <v>75</v>
      </c>
      <c r="I861" s="31"/>
      <c r="J861" s="31"/>
      <c r="K861" s="31"/>
      <c r="L861" s="31">
        <f>SUM(H861:K861)</f>
        <v>75</v>
      </c>
      <c r="M861" s="31">
        <v>75</v>
      </c>
      <c r="N861" s="31"/>
      <c r="O861" s="31">
        <f>SUM(M861:N861)</f>
        <v>75</v>
      </c>
      <c r="P861" s="31"/>
      <c r="Q861" s="31">
        <f>SUM(O861:P861)</f>
        <v>75</v>
      </c>
      <c r="R861" s="31">
        <v>75</v>
      </c>
      <c r="S861" s="31"/>
      <c r="T861" s="31">
        <f>SUM(R861:S861)</f>
        <v>75</v>
      </c>
      <c r="U861" s="31"/>
      <c r="V861" s="31">
        <f>SUM(T861:U861)</f>
        <v>75</v>
      </c>
      <c r="X861" s="183"/>
    </row>
    <row r="862" spans="1:24" ht="31.5" hidden="1" outlineLevel="7" x14ac:dyDescent="0.2">
      <c r="A862" s="34" t="s">
        <v>553</v>
      </c>
      <c r="B862" s="34" t="s">
        <v>529</v>
      </c>
      <c r="C862" s="34" t="s">
        <v>326</v>
      </c>
      <c r="D862" s="34" t="s">
        <v>65</v>
      </c>
      <c r="E862" s="35" t="s">
        <v>66</v>
      </c>
      <c r="F862" s="31">
        <v>61.5</v>
      </c>
      <c r="G862" s="31"/>
      <c r="H862" s="31">
        <f>SUM(F862:G862)</f>
        <v>61.5</v>
      </c>
      <c r="I862" s="31"/>
      <c r="J862" s="31"/>
      <c r="K862" s="31"/>
      <c r="L862" s="31">
        <f>SUM(H862:K862)</f>
        <v>61.5</v>
      </c>
      <c r="M862" s="31">
        <v>61.5</v>
      </c>
      <c r="N862" s="31"/>
      <c r="O862" s="31">
        <f>SUM(M862:N862)</f>
        <v>61.5</v>
      </c>
      <c r="P862" s="31"/>
      <c r="Q862" s="31">
        <f>SUM(O862:P862)</f>
        <v>61.5</v>
      </c>
      <c r="R862" s="31">
        <v>61.5</v>
      </c>
      <c r="S862" s="31"/>
      <c r="T862" s="31">
        <f>SUM(R862:S862)</f>
        <v>61.5</v>
      </c>
      <c r="U862" s="31"/>
      <c r="V862" s="31">
        <f>SUM(T862:U862)</f>
        <v>61.5</v>
      </c>
      <c r="X862" s="183"/>
    </row>
    <row r="863" spans="1:24" ht="31.5" hidden="1" outlineLevel="4" x14ac:dyDescent="0.2">
      <c r="A863" s="32" t="s">
        <v>553</v>
      </c>
      <c r="B863" s="32" t="s">
        <v>529</v>
      </c>
      <c r="C863" s="32" t="s">
        <v>328</v>
      </c>
      <c r="D863" s="32"/>
      <c r="E863" s="33" t="s">
        <v>329</v>
      </c>
      <c r="F863" s="30">
        <f t="shared" ref="F863:V863" si="1337">F864</f>
        <v>27</v>
      </c>
      <c r="G863" s="30">
        <f t="shared" si="1337"/>
        <v>0</v>
      </c>
      <c r="H863" s="30">
        <f t="shared" si="1337"/>
        <v>27</v>
      </c>
      <c r="I863" s="30">
        <f t="shared" si="1337"/>
        <v>0</v>
      </c>
      <c r="J863" s="30">
        <f t="shared" si="1337"/>
        <v>0</v>
      </c>
      <c r="K863" s="30">
        <f t="shared" si="1337"/>
        <v>0</v>
      </c>
      <c r="L863" s="30">
        <f t="shared" si="1337"/>
        <v>27</v>
      </c>
      <c r="M863" s="30">
        <f t="shared" si="1337"/>
        <v>27</v>
      </c>
      <c r="N863" s="30">
        <f t="shared" si="1337"/>
        <v>0</v>
      </c>
      <c r="O863" s="30">
        <f t="shared" si="1337"/>
        <v>27</v>
      </c>
      <c r="P863" s="30">
        <f t="shared" si="1337"/>
        <v>0</v>
      </c>
      <c r="Q863" s="30">
        <f t="shared" si="1337"/>
        <v>27</v>
      </c>
      <c r="R863" s="30">
        <f t="shared" ref="R863" si="1338">R864</f>
        <v>27</v>
      </c>
      <c r="S863" s="30">
        <f t="shared" si="1337"/>
        <v>0</v>
      </c>
      <c r="T863" s="30">
        <f t="shared" si="1337"/>
        <v>27</v>
      </c>
      <c r="U863" s="30">
        <f t="shared" si="1337"/>
        <v>0</v>
      </c>
      <c r="V863" s="30">
        <f t="shared" si="1337"/>
        <v>27</v>
      </c>
      <c r="X863" s="183"/>
    </row>
    <row r="864" spans="1:24" ht="31.5" hidden="1" outlineLevel="5" x14ac:dyDescent="0.2">
      <c r="A864" s="32" t="s">
        <v>553</v>
      </c>
      <c r="B864" s="32" t="s">
        <v>529</v>
      </c>
      <c r="C864" s="32" t="s">
        <v>330</v>
      </c>
      <c r="D864" s="32"/>
      <c r="E864" s="33" t="s">
        <v>331</v>
      </c>
      <c r="F864" s="30">
        <f>F865+F866</f>
        <v>27</v>
      </c>
      <c r="G864" s="30">
        <f t="shared" ref="G864:J864" si="1339">G865+G866</f>
        <v>0</v>
      </c>
      <c r="H864" s="30">
        <f t="shared" si="1339"/>
        <v>27</v>
      </c>
      <c r="I864" s="30">
        <f t="shared" si="1339"/>
        <v>0</v>
      </c>
      <c r="J864" s="30">
        <f t="shared" si="1339"/>
        <v>0</v>
      </c>
      <c r="K864" s="30">
        <f t="shared" ref="K864:L864" si="1340">K865+K866</f>
        <v>0</v>
      </c>
      <c r="L864" s="30">
        <f t="shared" si="1340"/>
        <v>27</v>
      </c>
      <c r="M864" s="30">
        <f t="shared" ref="M864:R864" si="1341">M865+M866</f>
        <v>27</v>
      </c>
      <c r="N864" s="30">
        <f t="shared" ref="N864" si="1342">N865+N866</f>
        <v>0</v>
      </c>
      <c r="O864" s="30">
        <f t="shared" ref="O864:Q864" si="1343">O865+O866</f>
        <v>27</v>
      </c>
      <c r="P864" s="30">
        <f t="shared" si="1343"/>
        <v>0</v>
      </c>
      <c r="Q864" s="30">
        <f t="shared" si="1343"/>
        <v>27</v>
      </c>
      <c r="R864" s="30">
        <f t="shared" si="1341"/>
        <v>27</v>
      </c>
      <c r="S864" s="30">
        <f t="shared" ref="S864" si="1344">S865+S866</f>
        <v>0</v>
      </c>
      <c r="T864" s="30">
        <f t="shared" ref="T864:V864" si="1345">T865+T866</f>
        <v>27</v>
      </c>
      <c r="U864" s="30">
        <f t="shared" si="1345"/>
        <v>0</v>
      </c>
      <c r="V864" s="30">
        <f t="shared" si="1345"/>
        <v>27</v>
      </c>
      <c r="X864" s="183"/>
    </row>
    <row r="865" spans="1:24" ht="15.75" hidden="1" outlineLevel="7" x14ac:dyDescent="0.2">
      <c r="A865" s="34" t="s">
        <v>553</v>
      </c>
      <c r="B865" s="34" t="s">
        <v>529</v>
      </c>
      <c r="C865" s="34" t="s">
        <v>330</v>
      </c>
      <c r="D865" s="34" t="s">
        <v>7</v>
      </c>
      <c r="E865" s="35" t="s">
        <v>8</v>
      </c>
      <c r="F865" s="31">
        <v>18</v>
      </c>
      <c r="G865" s="31"/>
      <c r="H865" s="31">
        <f>SUM(F865:G865)</f>
        <v>18</v>
      </c>
      <c r="I865" s="31"/>
      <c r="J865" s="31"/>
      <c r="K865" s="31"/>
      <c r="L865" s="31">
        <f>SUM(H865:K865)</f>
        <v>18</v>
      </c>
      <c r="M865" s="31">
        <v>18</v>
      </c>
      <c r="N865" s="31"/>
      <c r="O865" s="31">
        <f>SUM(M865:N865)</f>
        <v>18</v>
      </c>
      <c r="P865" s="31"/>
      <c r="Q865" s="31">
        <f>SUM(O865:P865)</f>
        <v>18</v>
      </c>
      <c r="R865" s="31">
        <v>18</v>
      </c>
      <c r="S865" s="31"/>
      <c r="T865" s="31">
        <f>SUM(R865:S865)</f>
        <v>18</v>
      </c>
      <c r="U865" s="31"/>
      <c r="V865" s="31">
        <f>SUM(T865:U865)</f>
        <v>18</v>
      </c>
      <c r="X865" s="183"/>
    </row>
    <row r="866" spans="1:24" ht="31.5" hidden="1" outlineLevel="7" x14ac:dyDescent="0.2">
      <c r="A866" s="34" t="s">
        <v>553</v>
      </c>
      <c r="B866" s="34" t="s">
        <v>529</v>
      </c>
      <c r="C866" s="34" t="s">
        <v>330</v>
      </c>
      <c r="D866" s="34" t="s">
        <v>65</v>
      </c>
      <c r="E866" s="35" t="s">
        <v>66</v>
      </c>
      <c r="F866" s="31">
        <v>9</v>
      </c>
      <c r="G866" s="31"/>
      <c r="H866" s="31">
        <f>SUM(F866:G866)</f>
        <v>9</v>
      </c>
      <c r="I866" s="31"/>
      <c r="J866" s="31"/>
      <c r="K866" s="31"/>
      <c r="L866" s="31">
        <f>SUM(H866:K866)</f>
        <v>9</v>
      </c>
      <c r="M866" s="31">
        <v>9</v>
      </c>
      <c r="N866" s="31"/>
      <c r="O866" s="31">
        <f>SUM(M866:N866)</f>
        <v>9</v>
      </c>
      <c r="P866" s="31"/>
      <c r="Q866" s="31">
        <f>SUM(O866:P866)</f>
        <v>9</v>
      </c>
      <c r="R866" s="31">
        <v>9</v>
      </c>
      <c r="S866" s="31"/>
      <c r="T866" s="31">
        <f>SUM(R866:S866)</f>
        <v>9</v>
      </c>
      <c r="U866" s="31"/>
      <c r="V866" s="31">
        <f>SUM(T866:U866)</f>
        <v>9</v>
      </c>
      <c r="X866" s="183"/>
    </row>
    <row r="867" spans="1:24" ht="15.75" outlineLevel="7" x14ac:dyDescent="0.2">
      <c r="A867" s="32" t="s">
        <v>553</v>
      </c>
      <c r="B867" s="32" t="s">
        <v>535</v>
      </c>
      <c r="C867" s="34"/>
      <c r="D867" s="34"/>
      <c r="E867" s="69" t="s">
        <v>536</v>
      </c>
      <c r="F867" s="30">
        <f t="shared" ref="F867:V867" si="1346">F868+F882</f>
        <v>20669.689999999999</v>
      </c>
      <c r="G867" s="30">
        <f t="shared" si="1346"/>
        <v>0</v>
      </c>
      <c r="H867" s="30">
        <f t="shared" si="1346"/>
        <v>20669.689999999999</v>
      </c>
      <c r="I867" s="30">
        <f t="shared" si="1346"/>
        <v>0</v>
      </c>
      <c r="J867" s="30">
        <f t="shared" si="1346"/>
        <v>0</v>
      </c>
      <c r="K867" s="30">
        <f t="shared" si="1346"/>
        <v>342</v>
      </c>
      <c r="L867" s="30">
        <f t="shared" si="1346"/>
        <v>21011.69</v>
      </c>
      <c r="M867" s="30">
        <f t="shared" si="1346"/>
        <v>20466.689999999999</v>
      </c>
      <c r="N867" s="30">
        <f t="shared" si="1346"/>
        <v>0</v>
      </c>
      <c r="O867" s="30">
        <f t="shared" si="1346"/>
        <v>20466.689999999999</v>
      </c>
      <c r="P867" s="30">
        <f t="shared" si="1346"/>
        <v>0</v>
      </c>
      <c r="Q867" s="30">
        <f t="shared" si="1346"/>
        <v>20466.689999999999</v>
      </c>
      <c r="R867" s="30">
        <f t="shared" si="1346"/>
        <v>20892.09</v>
      </c>
      <c r="S867" s="30">
        <f t="shared" si="1346"/>
        <v>0</v>
      </c>
      <c r="T867" s="30">
        <f t="shared" si="1346"/>
        <v>20892.09</v>
      </c>
      <c r="U867" s="30">
        <f t="shared" si="1346"/>
        <v>0</v>
      </c>
      <c r="V867" s="30">
        <f t="shared" si="1346"/>
        <v>20892.09</v>
      </c>
      <c r="X867" s="183"/>
    </row>
    <row r="868" spans="1:24" ht="15.75" outlineLevel="1" collapsed="1" x14ac:dyDescent="0.2">
      <c r="A868" s="32" t="s">
        <v>553</v>
      </c>
      <c r="B868" s="32" t="s">
        <v>539</v>
      </c>
      <c r="C868" s="32"/>
      <c r="D868" s="32"/>
      <c r="E868" s="33" t="s">
        <v>540</v>
      </c>
      <c r="F868" s="30">
        <f>F869</f>
        <v>19949.689999999999</v>
      </c>
      <c r="G868" s="30">
        <f t="shared" ref="G868:H868" si="1347">G869</f>
        <v>0</v>
      </c>
      <c r="H868" s="30">
        <f t="shared" si="1347"/>
        <v>19949.689999999999</v>
      </c>
      <c r="I868" s="30">
        <f>I869+I877</f>
        <v>0</v>
      </c>
      <c r="J868" s="30">
        <f t="shared" ref="J868:L868" si="1348">J869+J877</f>
        <v>0</v>
      </c>
      <c r="K868" s="30">
        <f t="shared" si="1348"/>
        <v>342</v>
      </c>
      <c r="L868" s="30">
        <f t="shared" si="1348"/>
        <v>20291.689999999999</v>
      </c>
      <c r="M868" s="30">
        <f t="shared" ref="M868:R868" si="1349">M869</f>
        <v>19946.689999999999</v>
      </c>
      <c r="N868" s="30">
        <f t="shared" ref="N868" si="1350">N869</f>
        <v>0</v>
      </c>
      <c r="O868" s="30">
        <f t="shared" ref="O868:Q868" si="1351">O869</f>
        <v>19946.689999999999</v>
      </c>
      <c r="P868" s="30">
        <f t="shared" si="1351"/>
        <v>0</v>
      </c>
      <c r="Q868" s="30">
        <f t="shared" si="1351"/>
        <v>19946.689999999999</v>
      </c>
      <c r="R868" s="30">
        <f t="shared" si="1349"/>
        <v>20472.09</v>
      </c>
      <c r="S868" s="30">
        <f t="shared" ref="S868" si="1352">S869</f>
        <v>0</v>
      </c>
      <c r="T868" s="30">
        <f t="shared" ref="T868:V868" si="1353">T869</f>
        <v>20472.09</v>
      </c>
      <c r="U868" s="30">
        <f t="shared" si="1353"/>
        <v>0</v>
      </c>
      <c r="V868" s="30">
        <f t="shared" si="1353"/>
        <v>20472.09</v>
      </c>
      <c r="X868" s="183"/>
    </row>
    <row r="869" spans="1:24" ht="31.5" hidden="1" outlineLevel="2" x14ac:dyDescent="0.2">
      <c r="A869" s="32" t="s">
        <v>553</v>
      </c>
      <c r="B869" s="32" t="s">
        <v>539</v>
      </c>
      <c r="C869" s="32" t="s">
        <v>223</v>
      </c>
      <c r="D869" s="32"/>
      <c r="E869" s="33" t="s">
        <v>224</v>
      </c>
      <c r="F869" s="30">
        <f t="shared" ref="F869:V870" si="1354">F870</f>
        <v>19949.689999999999</v>
      </c>
      <c r="G869" s="30">
        <f t="shared" si="1354"/>
        <v>0</v>
      </c>
      <c r="H869" s="30">
        <f t="shared" si="1354"/>
        <v>19949.689999999999</v>
      </c>
      <c r="I869" s="30">
        <f t="shared" si="1354"/>
        <v>0</v>
      </c>
      <c r="J869" s="30">
        <f t="shared" si="1354"/>
        <v>0</v>
      </c>
      <c r="K869" s="30">
        <f t="shared" si="1354"/>
        <v>0</v>
      </c>
      <c r="L869" s="30">
        <f t="shared" si="1354"/>
        <v>19949.689999999999</v>
      </c>
      <c r="M869" s="30">
        <f t="shared" ref="M869:M870" si="1355">M870</f>
        <v>19946.689999999999</v>
      </c>
      <c r="N869" s="30">
        <f t="shared" si="1354"/>
        <v>0</v>
      </c>
      <c r="O869" s="30">
        <f t="shared" si="1354"/>
        <v>19946.689999999999</v>
      </c>
      <c r="P869" s="30">
        <f t="shared" si="1354"/>
        <v>0</v>
      </c>
      <c r="Q869" s="30">
        <f t="shared" si="1354"/>
        <v>19946.689999999999</v>
      </c>
      <c r="R869" s="30">
        <f t="shared" ref="R869:R870" si="1356">R870</f>
        <v>20472.09</v>
      </c>
      <c r="S869" s="30">
        <f t="shared" si="1354"/>
        <v>0</v>
      </c>
      <c r="T869" s="30">
        <f t="shared" si="1354"/>
        <v>20472.09</v>
      </c>
      <c r="U869" s="30">
        <f t="shared" si="1354"/>
        <v>0</v>
      </c>
      <c r="V869" s="30">
        <f t="shared" si="1354"/>
        <v>20472.09</v>
      </c>
      <c r="X869" s="183"/>
    </row>
    <row r="870" spans="1:24" ht="31.5" hidden="1" outlineLevel="3" x14ac:dyDescent="0.2">
      <c r="A870" s="32" t="s">
        <v>553</v>
      </c>
      <c r="B870" s="32" t="s">
        <v>539</v>
      </c>
      <c r="C870" s="32" t="s">
        <v>294</v>
      </c>
      <c r="D870" s="32"/>
      <c r="E870" s="33" t="s">
        <v>295</v>
      </c>
      <c r="F870" s="30">
        <f t="shared" si="1354"/>
        <v>19949.689999999999</v>
      </c>
      <c r="G870" s="30">
        <f t="shared" si="1354"/>
        <v>0</v>
      </c>
      <c r="H870" s="30">
        <f t="shared" si="1354"/>
        <v>19949.689999999999</v>
      </c>
      <c r="I870" s="30">
        <f t="shared" si="1354"/>
        <v>0</v>
      </c>
      <c r="J870" s="30">
        <f t="shared" si="1354"/>
        <v>0</v>
      </c>
      <c r="K870" s="30">
        <f t="shared" si="1354"/>
        <v>0</v>
      </c>
      <c r="L870" s="30">
        <f t="shared" si="1354"/>
        <v>19949.689999999999</v>
      </c>
      <c r="M870" s="30">
        <f t="shared" si="1355"/>
        <v>19946.689999999999</v>
      </c>
      <c r="N870" s="30">
        <f t="shared" si="1354"/>
        <v>0</v>
      </c>
      <c r="O870" s="30">
        <f t="shared" si="1354"/>
        <v>19946.689999999999</v>
      </c>
      <c r="P870" s="30">
        <f t="shared" si="1354"/>
        <v>0</v>
      </c>
      <c r="Q870" s="30">
        <f t="shared" si="1354"/>
        <v>19946.689999999999</v>
      </c>
      <c r="R870" s="30">
        <f t="shared" si="1356"/>
        <v>20472.09</v>
      </c>
      <c r="S870" s="30">
        <f t="shared" si="1354"/>
        <v>0</v>
      </c>
      <c r="T870" s="30">
        <f t="shared" si="1354"/>
        <v>20472.09</v>
      </c>
      <c r="U870" s="30">
        <f t="shared" si="1354"/>
        <v>0</v>
      </c>
      <c r="V870" s="30">
        <f t="shared" si="1354"/>
        <v>20472.09</v>
      </c>
      <c r="X870" s="183"/>
    </row>
    <row r="871" spans="1:24" ht="31.5" hidden="1" outlineLevel="4" x14ac:dyDescent="0.2">
      <c r="A871" s="32" t="s">
        <v>553</v>
      </c>
      <c r="B871" s="32" t="s">
        <v>539</v>
      </c>
      <c r="C871" s="32" t="s">
        <v>299</v>
      </c>
      <c r="D871" s="32"/>
      <c r="E871" s="33" t="s">
        <v>300</v>
      </c>
      <c r="F871" s="30">
        <f t="shared" ref="F871:R871" si="1357">F872+F875</f>
        <v>19949.689999999999</v>
      </c>
      <c r="G871" s="30">
        <f t="shared" ref="G871:J871" si="1358">G872+G875</f>
        <v>0</v>
      </c>
      <c r="H871" s="30">
        <f t="shared" si="1358"/>
        <v>19949.689999999999</v>
      </c>
      <c r="I871" s="30">
        <f t="shared" si="1358"/>
        <v>0</v>
      </c>
      <c r="J871" s="30">
        <f t="shared" si="1358"/>
        <v>0</v>
      </c>
      <c r="K871" s="30">
        <f t="shared" ref="K871:L871" si="1359">K872+K875</f>
        <v>0</v>
      </c>
      <c r="L871" s="30">
        <f t="shared" si="1359"/>
        <v>19949.689999999999</v>
      </c>
      <c r="M871" s="30">
        <f t="shared" si="1357"/>
        <v>19946.689999999999</v>
      </c>
      <c r="N871" s="30">
        <f t="shared" si="1357"/>
        <v>0</v>
      </c>
      <c r="O871" s="30">
        <f t="shared" si="1357"/>
        <v>19946.689999999999</v>
      </c>
      <c r="P871" s="30">
        <f t="shared" si="1357"/>
        <v>0</v>
      </c>
      <c r="Q871" s="30">
        <f t="shared" si="1357"/>
        <v>19946.689999999999</v>
      </c>
      <c r="R871" s="30">
        <f t="shared" si="1357"/>
        <v>20472.09</v>
      </c>
      <c r="S871" s="30">
        <f t="shared" ref="S871:V871" si="1360">S872+S875</f>
        <v>0</v>
      </c>
      <c r="T871" s="30">
        <f t="shared" si="1360"/>
        <v>20472.09</v>
      </c>
      <c r="U871" s="30">
        <f t="shared" si="1360"/>
        <v>0</v>
      </c>
      <c r="V871" s="30">
        <f t="shared" si="1360"/>
        <v>20472.09</v>
      </c>
      <c r="X871" s="183"/>
    </row>
    <row r="872" spans="1:24" ht="31.5" hidden="1" outlineLevel="5" x14ac:dyDescent="0.2">
      <c r="A872" s="32" t="s">
        <v>553</v>
      </c>
      <c r="B872" s="32" t="s">
        <v>539</v>
      </c>
      <c r="C872" s="32" t="s">
        <v>303</v>
      </c>
      <c r="D872" s="32"/>
      <c r="E872" s="33" t="s">
        <v>304</v>
      </c>
      <c r="F872" s="30">
        <f t="shared" ref="F872:R872" si="1361">F873+F874</f>
        <v>14988.89</v>
      </c>
      <c r="G872" s="30">
        <f t="shared" ref="G872:J872" si="1362">G873+G874</f>
        <v>0</v>
      </c>
      <c r="H872" s="30">
        <f t="shared" si="1362"/>
        <v>14988.89</v>
      </c>
      <c r="I872" s="30">
        <f t="shared" si="1362"/>
        <v>0</v>
      </c>
      <c r="J872" s="30">
        <f t="shared" si="1362"/>
        <v>0</v>
      </c>
      <c r="K872" s="30">
        <f t="shared" ref="K872:L872" si="1363">K873+K874</f>
        <v>0</v>
      </c>
      <c r="L872" s="30">
        <f t="shared" si="1363"/>
        <v>14988.89</v>
      </c>
      <c r="M872" s="30">
        <f t="shared" si="1361"/>
        <v>14985.89</v>
      </c>
      <c r="N872" s="30">
        <f t="shared" si="1361"/>
        <v>0</v>
      </c>
      <c r="O872" s="30">
        <f t="shared" si="1361"/>
        <v>14985.89</v>
      </c>
      <c r="P872" s="30">
        <f t="shared" si="1361"/>
        <v>0</v>
      </c>
      <c r="Q872" s="30">
        <f t="shared" si="1361"/>
        <v>14985.89</v>
      </c>
      <c r="R872" s="30">
        <f t="shared" si="1361"/>
        <v>15511.29</v>
      </c>
      <c r="S872" s="30">
        <f t="shared" ref="S872:V872" si="1364">S873+S874</f>
        <v>0</v>
      </c>
      <c r="T872" s="30">
        <f t="shared" si="1364"/>
        <v>15511.29</v>
      </c>
      <c r="U872" s="30">
        <f t="shared" si="1364"/>
        <v>0</v>
      </c>
      <c r="V872" s="30">
        <f t="shared" si="1364"/>
        <v>15511.29</v>
      </c>
      <c r="X872" s="183"/>
    </row>
    <row r="873" spans="1:24" ht="15.75" hidden="1" outlineLevel="7" x14ac:dyDescent="0.2">
      <c r="A873" s="34" t="s">
        <v>553</v>
      </c>
      <c r="B873" s="34" t="s">
        <v>539</v>
      </c>
      <c r="C873" s="34" t="s">
        <v>303</v>
      </c>
      <c r="D873" s="34" t="s">
        <v>19</v>
      </c>
      <c r="E873" s="35" t="s">
        <v>20</v>
      </c>
      <c r="F873" s="31">
        <v>2097.5</v>
      </c>
      <c r="G873" s="31"/>
      <c r="H873" s="31">
        <f>SUM(F873:G873)</f>
        <v>2097.5</v>
      </c>
      <c r="I873" s="31"/>
      <c r="J873" s="31"/>
      <c r="K873" s="31"/>
      <c r="L873" s="31">
        <f>SUM(H873:K873)</f>
        <v>2097.5</v>
      </c>
      <c r="M873" s="31">
        <v>1735</v>
      </c>
      <c r="N873" s="31"/>
      <c r="O873" s="31">
        <f>SUM(M873:N873)</f>
        <v>1735</v>
      </c>
      <c r="P873" s="31"/>
      <c r="Q873" s="31">
        <f>SUM(O873:P873)</f>
        <v>1735</v>
      </c>
      <c r="R873" s="31">
        <v>1685</v>
      </c>
      <c r="S873" s="31"/>
      <c r="T873" s="31">
        <f>SUM(R873:S873)</f>
        <v>1685</v>
      </c>
      <c r="U873" s="31"/>
      <c r="V873" s="31">
        <f>SUM(T873:U873)</f>
        <v>1685</v>
      </c>
      <c r="X873" s="183"/>
    </row>
    <row r="874" spans="1:24" ht="31.5" hidden="1" outlineLevel="7" x14ac:dyDescent="0.2">
      <c r="A874" s="34" t="s">
        <v>553</v>
      </c>
      <c r="B874" s="34" t="s">
        <v>539</v>
      </c>
      <c r="C874" s="34" t="s">
        <v>303</v>
      </c>
      <c r="D874" s="34" t="s">
        <v>65</v>
      </c>
      <c r="E874" s="35" t="s">
        <v>66</v>
      </c>
      <c r="F874" s="31">
        <v>12891.39</v>
      </c>
      <c r="G874" s="31"/>
      <c r="H874" s="31">
        <f>SUM(F874:G874)</f>
        <v>12891.39</v>
      </c>
      <c r="I874" s="31"/>
      <c r="J874" s="31"/>
      <c r="K874" s="31"/>
      <c r="L874" s="31">
        <f>SUM(H874:K874)</f>
        <v>12891.39</v>
      </c>
      <c r="M874" s="31">
        <v>13250.89</v>
      </c>
      <c r="N874" s="31"/>
      <c r="O874" s="31">
        <f>SUM(M874:N874)</f>
        <v>13250.89</v>
      </c>
      <c r="P874" s="31"/>
      <c r="Q874" s="31">
        <f>SUM(O874:P874)</f>
        <v>13250.89</v>
      </c>
      <c r="R874" s="31">
        <v>13826.29</v>
      </c>
      <c r="S874" s="31"/>
      <c r="T874" s="31">
        <f>SUM(R874:S874)</f>
        <v>13826.29</v>
      </c>
      <c r="U874" s="31"/>
      <c r="V874" s="31">
        <f>SUM(T874:U874)</f>
        <v>13826.29</v>
      </c>
      <c r="X874" s="183"/>
    </row>
    <row r="875" spans="1:24" ht="63" hidden="1" outlineLevel="5" x14ac:dyDescent="0.2">
      <c r="A875" s="32" t="s">
        <v>553</v>
      </c>
      <c r="B875" s="32" t="s">
        <v>539</v>
      </c>
      <c r="C875" s="32" t="s">
        <v>758</v>
      </c>
      <c r="D875" s="32"/>
      <c r="E875" s="37" t="s">
        <v>332</v>
      </c>
      <c r="F875" s="30">
        <f t="shared" ref="F875:V875" si="1365">F876</f>
        <v>4960.8</v>
      </c>
      <c r="G875" s="30">
        <f t="shared" si="1365"/>
        <v>0</v>
      </c>
      <c r="H875" s="30">
        <f t="shared" si="1365"/>
        <v>4960.8</v>
      </c>
      <c r="I875" s="30">
        <f t="shared" si="1365"/>
        <v>0</v>
      </c>
      <c r="J875" s="30">
        <f t="shared" si="1365"/>
        <v>0</v>
      </c>
      <c r="K875" s="30">
        <f t="shared" si="1365"/>
        <v>0</v>
      </c>
      <c r="L875" s="30">
        <f t="shared" si="1365"/>
        <v>4960.8</v>
      </c>
      <c r="M875" s="30">
        <f t="shared" si="1365"/>
        <v>4960.8</v>
      </c>
      <c r="N875" s="30">
        <f t="shared" si="1365"/>
        <v>0</v>
      </c>
      <c r="O875" s="30">
        <f t="shared" si="1365"/>
        <v>4960.8</v>
      </c>
      <c r="P875" s="30">
        <f t="shared" si="1365"/>
        <v>0</v>
      </c>
      <c r="Q875" s="30">
        <f t="shared" si="1365"/>
        <v>4960.8</v>
      </c>
      <c r="R875" s="30">
        <f t="shared" si="1365"/>
        <v>4960.8</v>
      </c>
      <c r="S875" s="30">
        <f t="shared" si="1365"/>
        <v>0</v>
      </c>
      <c r="T875" s="30">
        <f t="shared" si="1365"/>
        <v>4960.8</v>
      </c>
      <c r="U875" s="30">
        <f t="shared" si="1365"/>
        <v>0</v>
      </c>
      <c r="V875" s="30">
        <f t="shared" si="1365"/>
        <v>4960.8</v>
      </c>
      <c r="X875" s="183"/>
    </row>
    <row r="876" spans="1:24" ht="31.5" hidden="1" outlineLevel="7" x14ac:dyDescent="0.2">
      <c r="A876" s="34" t="s">
        <v>553</v>
      </c>
      <c r="B876" s="34" t="s">
        <v>539</v>
      </c>
      <c r="C876" s="34" t="s">
        <v>758</v>
      </c>
      <c r="D876" s="34" t="s">
        <v>65</v>
      </c>
      <c r="E876" s="35" t="s">
        <v>66</v>
      </c>
      <c r="F876" s="31">
        <v>4960.8</v>
      </c>
      <c r="G876" s="31"/>
      <c r="H876" s="31">
        <f>SUM(F876:G876)</f>
        <v>4960.8</v>
      </c>
      <c r="I876" s="31"/>
      <c r="J876" s="31"/>
      <c r="K876" s="31"/>
      <c r="L876" s="31">
        <f>SUM(H876:K876)</f>
        <v>4960.8</v>
      </c>
      <c r="M876" s="31">
        <v>4960.8</v>
      </c>
      <c r="N876" s="31"/>
      <c r="O876" s="31">
        <f>SUM(M876:N876)</f>
        <v>4960.8</v>
      </c>
      <c r="P876" s="31"/>
      <c r="Q876" s="31">
        <f>SUM(O876:P876)</f>
        <v>4960.8</v>
      </c>
      <c r="R876" s="31">
        <v>4960.8</v>
      </c>
      <c r="S876" s="31"/>
      <c r="T876" s="31">
        <f>SUM(R876:S876)</f>
        <v>4960.8</v>
      </c>
      <c r="U876" s="31"/>
      <c r="V876" s="31">
        <f>SUM(T876:U876)</f>
        <v>4960.8</v>
      </c>
      <c r="X876" s="183"/>
    </row>
    <row r="877" spans="1:24" ht="31.5" outlineLevel="7" x14ac:dyDescent="0.25">
      <c r="A877" s="112" t="s">
        <v>553</v>
      </c>
      <c r="B877" s="112" t="s">
        <v>539</v>
      </c>
      <c r="C877" s="112" t="s">
        <v>22</v>
      </c>
      <c r="D877" s="112"/>
      <c r="E877" s="115" t="s">
        <v>23</v>
      </c>
      <c r="F877" s="31"/>
      <c r="G877" s="31"/>
      <c r="H877" s="31"/>
      <c r="I877" s="30">
        <f>I878</f>
        <v>0</v>
      </c>
      <c r="J877" s="30">
        <f t="shared" ref="J877:L880" si="1366">J878</f>
        <v>0</v>
      </c>
      <c r="K877" s="30">
        <f t="shared" si="1366"/>
        <v>342</v>
      </c>
      <c r="L877" s="30">
        <f t="shared" si="1366"/>
        <v>342</v>
      </c>
      <c r="M877" s="31"/>
      <c r="N877" s="31"/>
      <c r="O877" s="31"/>
      <c r="P877" s="31"/>
      <c r="Q877" s="31"/>
      <c r="R877" s="31"/>
      <c r="S877" s="31"/>
      <c r="T877" s="31"/>
      <c r="U877" s="31"/>
      <c r="V877" s="31"/>
      <c r="X877" s="183"/>
    </row>
    <row r="878" spans="1:24" ht="31.5" outlineLevel="7" x14ac:dyDescent="0.25">
      <c r="A878" s="112" t="s">
        <v>553</v>
      </c>
      <c r="B878" s="112" t="s">
        <v>539</v>
      </c>
      <c r="C878" s="112" t="s">
        <v>24</v>
      </c>
      <c r="D878" s="112"/>
      <c r="E878" s="115" t="s">
        <v>25</v>
      </c>
      <c r="F878" s="31"/>
      <c r="G878" s="31"/>
      <c r="H878" s="31"/>
      <c r="I878" s="30">
        <f>I879</f>
        <v>0</v>
      </c>
      <c r="J878" s="30">
        <f t="shared" si="1366"/>
        <v>0</v>
      </c>
      <c r="K878" s="30">
        <f t="shared" si="1366"/>
        <v>342</v>
      </c>
      <c r="L878" s="30">
        <f t="shared" si="1366"/>
        <v>342</v>
      </c>
      <c r="M878" s="31"/>
      <c r="N878" s="31"/>
      <c r="O878" s="31"/>
      <c r="P878" s="31"/>
      <c r="Q878" s="31"/>
      <c r="R878" s="31"/>
      <c r="S878" s="31"/>
      <c r="T878" s="31"/>
      <c r="U878" s="31"/>
      <c r="V878" s="31"/>
      <c r="X878" s="183"/>
    </row>
    <row r="879" spans="1:24" ht="31.5" outlineLevel="7" x14ac:dyDescent="0.25">
      <c r="A879" s="112" t="s">
        <v>553</v>
      </c>
      <c r="B879" s="112" t="s">
        <v>539</v>
      </c>
      <c r="C879" s="112" t="s">
        <v>248</v>
      </c>
      <c r="D879" s="112"/>
      <c r="E879" s="115" t="s">
        <v>249</v>
      </c>
      <c r="F879" s="31"/>
      <c r="G879" s="31"/>
      <c r="H879" s="31"/>
      <c r="I879" s="30">
        <f>I880</f>
        <v>0</v>
      </c>
      <c r="J879" s="30">
        <f t="shared" si="1366"/>
        <v>0</v>
      </c>
      <c r="K879" s="30">
        <f t="shared" si="1366"/>
        <v>342</v>
      </c>
      <c r="L879" s="30">
        <f t="shared" si="1366"/>
        <v>342</v>
      </c>
      <c r="M879" s="31"/>
      <c r="N879" s="31"/>
      <c r="O879" s="31"/>
      <c r="P879" s="31"/>
      <c r="Q879" s="31"/>
      <c r="R879" s="31"/>
      <c r="S879" s="31"/>
      <c r="T879" s="31"/>
      <c r="U879" s="31"/>
      <c r="V879" s="31"/>
      <c r="X879" s="183"/>
    </row>
    <row r="880" spans="1:24" ht="31.5" outlineLevel="7" x14ac:dyDescent="0.25">
      <c r="A880" s="112" t="s">
        <v>553</v>
      </c>
      <c r="B880" s="112" t="s">
        <v>539</v>
      </c>
      <c r="C880" s="112" t="s">
        <v>815</v>
      </c>
      <c r="D880" s="112"/>
      <c r="E880" s="115" t="s">
        <v>816</v>
      </c>
      <c r="F880" s="31"/>
      <c r="G880" s="31"/>
      <c r="H880" s="31"/>
      <c r="I880" s="30">
        <f>I881</f>
        <v>0</v>
      </c>
      <c r="J880" s="30">
        <f t="shared" si="1366"/>
        <v>0</v>
      </c>
      <c r="K880" s="30">
        <f t="shared" si="1366"/>
        <v>342</v>
      </c>
      <c r="L880" s="30">
        <f t="shared" si="1366"/>
        <v>342</v>
      </c>
      <c r="M880" s="31"/>
      <c r="N880" s="31"/>
      <c r="O880" s="31"/>
      <c r="P880" s="31"/>
      <c r="Q880" s="31"/>
      <c r="R880" s="31"/>
      <c r="S880" s="31"/>
      <c r="T880" s="31"/>
      <c r="U880" s="31"/>
      <c r="V880" s="31"/>
      <c r="X880" s="183"/>
    </row>
    <row r="881" spans="1:24" ht="31.5" outlineLevel="7" x14ac:dyDescent="0.25">
      <c r="A881" s="114" t="s">
        <v>553</v>
      </c>
      <c r="B881" s="114" t="s">
        <v>539</v>
      </c>
      <c r="C881" s="114" t="s">
        <v>815</v>
      </c>
      <c r="D881" s="114" t="s">
        <v>65</v>
      </c>
      <c r="E881" s="116" t="s">
        <v>66</v>
      </c>
      <c r="F881" s="31"/>
      <c r="G881" s="31"/>
      <c r="H881" s="31"/>
      <c r="I881" s="31"/>
      <c r="J881" s="31"/>
      <c r="K881" s="31">
        <v>342</v>
      </c>
      <c r="L881" s="31">
        <f>SUM(H881:K881)</f>
        <v>342</v>
      </c>
      <c r="M881" s="31"/>
      <c r="N881" s="31"/>
      <c r="O881" s="31"/>
      <c r="P881" s="31"/>
      <c r="Q881" s="31"/>
      <c r="R881" s="31"/>
      <c r="S881" s="31"/>
      <c r="T881" s="31"/>
      <c r="U881" s="31"/>
      <c r="V881" s="31"/>
      <c r="X881" s="183"/>
    </row>
    <row r="882" spans="1:24" ht="15.75" hidden="1" outlineLevel="1" x14ac:dyDescent="0.2">
      <c r="A882" s="32" t="s">
        <v>553</v>
      </c>
      <c r="B882" s="32" t="s">
        <v>541</v>
      </c>
      <c r="C882" s="32"/>
      <c r="D882" s="32"/>
      <c r="E882" s="33" t="s">
        <v>542</v>
      </c>
      <c r="F882" s="30">
        <f t="shared" ref="F882:V886" si="1367">F883</f>
        <v>720</v>
      </c>
      <c r="G882" s="30">
        <f t="shared" si="1367"/>
        <v>0</v>
      </c>
      <c r="H882" s="30">
        <f t="shared" si="1367"/>
        <v>720</v>
      </c>
      <c r="I882" s="30">
        <f t="shared" si="1367"/>
        <v>0</v>
      </c>
      <c r="J882" s="30">
        <f t="shared" si="1367"/>
        <v>0</v>
      </c>
      <c r="K882" s="30">
        <f t="shared" si="1367"/>
        <v>0</v>
      </c>
      <c r="L882" s="30">
        <f t="shared" si="1367"/>
        <v>720</v>
      </c>
      <c r="M882" s="30">
        <f t="shared" ref="M882:M886" si="1368">M883</f>
        <v>520</v>
      </c>
      <c r="N882" s="30">
        <f t="shared" si="1367"/>
        <v>0</v>
      </c>
      <c r="O882" s="30">
        <f t="shared" si="1367"/>
        <v>520</v>
      </c>
      <c r="P882" s="30">
        <f t="shared" si="1367"/>
        <v>0</v>
      </c>
      <c r="Q882" s="30">
        <f t="shared" si="1367"/>
        <v>520</v>
      </c>
      <c r="R882" s="30">
        <f t="shared" ref="R882:R886" si="1369">R883</f>
        <v>420</v>
      </c>
      <c r="S882" s="30">
        <f t="shared" si="1367"/>
        <v>0</v>
      </c>
      <c r="T882" s="30">
        <f t="shared" si="1367"/>
        <v>420</v>
      </c>
      <c r="U882" s="30">
        <f t="shared" si="1367"/>
        <v>0</v>
      </c>
      <c r="V882" s="30">
        <f t="shared" si="1367"/>
        <v>420</v>
      </c>
      <c r="X882" s="183"/>
    </row>
    <row r="883" spans="1:24" ht="31.5" hidden="1" outlineLevel="2" x14ac:dyDescent="0.2">
      <c r="A883" s="32" t="s">
        <v>553</v>
      </c>
      <c r="B883" s="32" t="s">
        <v>541</v>
      </c>
      <c r="C883" s="32" t="s">
        <v>223</v>
      </c>
      <c r="D883" s="32"/>
      <c r="E883" s="33" t="s">
        <v>224</v>
      </c>
      <c r="F883" s="30">
        <f t="shared" si="1367"/>
        <v>720</v>
      </c>
      <c r="G883" s="30">
        <f t="shared" si="1367"/>
        <v>0</v>
      </c>
      <c r="H883" s="30">
        <f t="shared" si="1367"/>
        <v>720</v>
      </c>
      <c r="I883" s="30">
        <f t="shared" si="1367"/>
        <v>0</v>
      </c>
      <c r="J883" s="30">
        <f t="shared" si="1367"/>
        <v>0</v>
      </c>
      <c r="K883" s="30">
        <f t="shared" si="1367"/>
        <v>0</v>
      </c>
      <c r="L883" s="30">
        <f t="shared" si="1367"/>
        <v>720</v>
      </c>
      <c r="M883" s="30">
        <f t="shared" si="1368"/>
        <v>520</v>
      </c>
      <c r="N883" s="30">
        <f t="shared" si="1367"/>
        <v>0</v>
      </c>
      <c r="O883" s="30">
        <f t="shared" si="1367"/>
        <v>520</v>
      </c>
      <c r="P883" s="30">
        <f t="shared" si="1367"/>
        <v>0</v>
      </c>
      <c r="Q883" s="30">
        <f t="shared" si="1367"/>
        <v>520</v>
      </c>
      <c r="R883" s="30">
        <f t="shared" si="1369"/>
        <v>420</v>
      </c>
      <c r="S883" s="30">
        <f t="shared" si="1367"/>
        <v>0</v>
      </c>
      <c r="T883" s="30">
        <f t="shared" si="1367"/>
        <v>420</v>
      </c>
      <c r="U883" s="30">
        <f t="shared" si="1367"/>
        <v>0</v>
      </c>
      <c r="V883" s="30">
        <f t="shared" si="1367"/>
        <v>420</v>
      </c>
      <c r="X883" s="183"/>
    </row>
    <row r="884" spans="1:24" ht="31.5" hidden="1" outlineLevel="3" x14ac:dyDescent="0.2">
      <c r="A884" s="32" t="s">
        <v>553</v>
      </c>
      <c r="B884" s="32" t="s">
        <v>541</v>
      </c>
      <c r="C884" s="32" t="s">
        <v>294</v>
      </c>
      <c r="D884" s="32"/>
      <c r="E884" s="33" t="s">
        <v>295</v>
      </c>
      <c r="F884" s="30">
        <f t="shared" si="1367"/>
        <v>720</v>
      </c>
      <c r="G884" s="30">
        <f t="shared" si="1367"/>
        <v>0</v>
      </c>
      <c r="H884" s="30">
        <f t="shared" si="1367"/>
        <v>720</v>
      </c>
      <c r="I884" s="30">
        <f t="shared" si="1367"/>
        <v>0</v>
      </c>
      <c r="J884" s="30">
        <f t="shared" si="1367"/>
        <v>0</v>
      </c>
      <c r="K884" s="30">
        <f t="shared" si="1367"/>
        <v>0</v>
      </c>
      <c r="L884" s="30">
        <f t="shared" si="1367"/>
        <v>720</v>
      </c>
      <c r="M884" s="30">
        <f t="shared" si="1368"/>
        <v>520</v>
      </c>
      <c r="N884" s="30">
        <f t="shared" si="1367"/>
        <v>0</v>
      </c>
      <c r="O884" s="30">
        <f t="shared" si="1367"/>
        <v>520</v>
      </c>
      <c r="P884" s="30">
        <f t="shared" si="1367"/>
        <v>0</v>
      </c>
      <c r="Q884" s="30">
        <f t="shared" si="1367"/>
        <v>520</v>
      </c>
      <c r="R884" s="30">
        <f t="shared" si="1369"/>
        <v>420</v>
      </c>
      <c r="S884" s="30">
        <f t="shared" si="1367"/>
        <v>0</v>
      </c>
      <c r="T884" s="30">
        <f t="shared" si="1367"/>
        <v>420</v>
      </c>
      <c r="U884" s="30">
        <f t="shared" si="1367"/>
        <v>0</v>
      </c>
      <c r="V884" s="30">
        <f t="shared" si="1367"/>
        <v>420</v>
      </c>
      <c r="X884" s="183"/>
    </row>
    <row r="885" spans="1:24" ht="31.5" hidden="1" outlineLevel="4" x14ac:dyDescent="0.2">
      <c r="A885" s="32" t="s">
        <v>553</v>
      </c>
      <c r="B885" s="32" t="s">
        <v>541</v>
      </c>
      <c r="C885" s="32" t="s">
        <v>299</v>
      </c>
      <c r="D885" s="32"/>
      <c r="E885" s="33" t="s">
        <v>300</v>
      </c>
      <c r="F885" s="30">
        <f t="shared" si="1367"/>
        <v>720</v>
      </c>
      <c r="G885" s="30">
        <f t="shared" si="1367"/>
        <v>0</v>
      </c>
      <c r="H885" s="30">
        <f t="shared" si="1367"/>
        <v>720</v>
      </c>
      <c r="I885" s="30">
        <f t="shared" si="1367"/>
        <v>0</v>
      </c>
      <c r="J885" s="30">
        <f t="shared" si="1367"/>
        <v>0</v>
      </c>
      <c r="K885" s="30">
        <f t="shared" si="1367"/>
        <v>0</v>
      </c>
      <c r="L885" s="30">
        <f t="shared" si="1367"/>
        <v>720</v>
      </c>
      <c r="M885" s="30">
        <f t="shared" si="1368"/>
        <v>520</v>
      </c>
      <c r="N885" s="30">
        <f t="shared" si="1367"/>
        <v>0</v>
      </c>
      <c r="O885" s="30">
        <f t="shared" si="1367"/>
        <v>520</v>
      </c>
      <c r="P885" s="30">
        <f t="shared" si="1367"/>
        <v>0</v>
      </c>
      <c r="Q885" s="30">
        <f t="shared" si="1367"/>
        <v>520</v>
      </c>
      <c r="R885" s="30">
        <f t="shared" si="1369"/>
        <v>420</v>
      </c>
      <c r="S885" s="30">
        <f t="shared" si="1367"/>
        <v>0</v>
      </c>
      <c r="T885" s="30">
        <f t="shared" si="1367"/>
        <v>420</v>
      </c>
      <c r="U885" s="30">
        <f t="shared" si="1367"/>
        <v>0</v>
      </c>
      <c r="V885" s="30">
        <f t="shared" si="1367"/>
        <v>420</v>
      </c>
      <c r="X885" s="183"/>
    </row>
    <row r="886" spans="1:24" ht="31.5" hidden="1" outlineLevel="5" x14ac:dyDescent="0.2">
      <c r="A886" s="32" t="s">
        <v>553</v>
      </c>
      <c r="B886" s="32" t="s">
        <v>541</v>
      </c>
      <c r="C886" s="32" t="s">
        <v>303</v>
      </c>
      <c r="D886" s="32"/>
      <c r="E886" s="33" t="s">
        <v>304</v>
      </c>
      <c r="F886" s="30">
        <f t="shared" si="1367"/>
        <v>720</v>
      </c>
      <c r="G886" s="30">
        <f t="shared" si="1367"/>
        <v>0</v>
      </c>
      <c r="H886" s="30">
        <f t="shared" si="1367"/>
        <v>720</v>
      </c>
      <c r="I886" s="30">
        <f t="shared" si="1367"/>
        <v>0</v>
      </c>
      <c r="J886" s="30">
        <f t="shared" si="1367"/>
        <v>0</v>
      </c>
      <c r="K886" s="30">
        <f t="shared" si="1367"/>
        <v>0</v>
      </c>
      <c r="L886" s="30">
        <f t="shared" si="1367"/>
        <v>720</v>
      </c>
      <c r="M886" s="30">
        <f t="shared" si="1368"/>
        <v>520</v>
      </c>
      <c r="N886" s="30">
        <f t="shared" si="1367"/>
        <v>0</v>
      </c>
      <c r="O886" s="30">
        <f t="shared" si="1367"/>
        <v>520</v>
      </c>
      <c r="P886" s="30">
        <f t="shared" si="1367"/>
        <v>0</v>
      </c>
      <c r="Q886" s="30">
        <f t="shared" si="1367"/>
        <v>520</v>
      </c>
      <c r="R886" s="30">
        <f t="shared" si="1369"/>
        <v>420</v>
      </c>
      <c r="S886" s="30">
        <f t="shared" si="1367"/>
        <v>0</v>
      </c>
      <c r="T886" s="30">
        <f t="shared" si="1367"/>
        <v>420</v>
      </c>
      <c r="U886" s="30">
        <f t="shared" si="1367"/>
        <v>0</v>
      </c>
      <c r="V886" s="30">
        <f t="shared" si="1367"/>
        <v>420</v>
      </c>
      <c r="X886" s="183"/>
    </row>
    <row r="887" spans="1:24" ht="15.75" hidden="1" outlineLevel="7" x14ac:dyDescent="0.2">
      <c r="A887" s="34" t="s">
        <v>553</v>
      </c>
      <c r="B887" s="34" t="s">
        <v>541</v>
      </c>
      <c r="C887" s="34" t="s">
        <v>303</v>
      </c>
      <c r="D887" s="34" t="s">
        <v>19</v>
      </c>
      <c r="E887" s="35" t="s">
        <v>20</v>
      </c>
      <c r="F887" s="31">
        <v>720</v>
      </c>
      <c r="G887" s="31"/>
      <c r="H887" s="31">
        <f>SUM(F887:G887)</f>
        <v>720</v>
      </c>
      <c r="I887" s="31"/>
      <c r="J887" s="31"/>
      <c r="K887" s="31"/>
      <c r="L887" s="31">
        <f>SUM(H887:K887)</f>
        <v>720</v>
      </c>
      <c r="M887" s="31">
        <v>520</v>
      </c>
      <c r="N887" s="31"/>
      <c r="O887" s="31">
        <f>SUM(M887:N887)</f>
        <v>520</v>
      </c>
      <c r="P887" s="31"/>
      <c r="Q887" s="31">
        <f>SUM(O887:P887)</f>
        <v>520</v>
      </c>
      <c r="R887" s="31">
        <v>420</v>
      </c>
      <c r="S887" s="31"/>
      <c r="T887" s="31">
        <f>SUM(R887:S887)</f>
        <v>420</v>
      </c>
      <c r="U887" s="31"/>
      <c r="V887" s="31">
        <f>SUM(T887:U887)</f>
        <v>420</v>
      </c>
      <c r="X887" s="183"/>
    </row>
    <row r="888" spans="1:24" s="74" customFormat="1" ht="15.75" outlineLevel="7" x14ac:dyDescent="0.2">
      <c r="A888" s="32" t="s">
        <v>553</v>
      </c>
      <c r="B888" s="6" t="s">
        <v>545</v>
      </c>
      <c r="C888" s="73"/>
      <c r="D888" s="32"/>
      <c r="E888" s="69" t="s">
        <v>546</v>
      </c>
      <c r="F888" s="30">
        <f t="shared" ref="F888:H888" si="1370">F895</f>
        <v>2617.7544200000002</v>
      </c>
      <c r="G888" s="30">
        <f t="shared" si="1370"/>
        <v>0</v>
      </c>
      <c r="H888" s="30">
        <f t="shared" si="1370"/>
        <v>2617.7544200000002</v>
      </c>
      <c r="I888" s="30">
        <f>I895+I889</f>
        <v>22500</v>
      </c>
      <c r="J888" s="30">
        <f t="shared" ref="J888:V888" si="1371">J895+J889</f>
        <v>0</v>
      </c>
      <c r="K888" s="30">
        <f t="shared" si="1371"/>
        <v>7866.67</v>
      </c>
      <c r="L888" s="30">
        <f t="shared" si="1371"/>
        <v>32984.424420000003</v>
      </c>
      <c r="M888" s="30">
        <f t="shared" si="1371"/>
        <v>0</v>
      </c>
      <c r="N888" s="30">
        <f t="shared" si="1371"/>
        <v>0</v>
      </c>
      <c r="O888" s="30">
        <f t="shared" si="1371"/>
        <v>0</v>
      </c>
      <c r="P888" s="30">
        <f t="shared" si="1371"/>
        <v>0</v>
      </c>
      <c r="Q888" s="30">
        <f t="shared" si="1371"/>
        <v>0</v>
      </c>
      <c r="R888" s="30">
        <f t="shared" si="1371"/>
        <v>0</v>
      </c>
      <c r="S888" s="30">
        <f t="shared" si="1371"/>
        <v>0</v>
      </c>
      <c r="T888" s="30">
        <f t="shared" si="1371"/>
        <v>0</v>
      </c>
      <c r="U888" s="30">
        <f t="shared" si="1371"/>
        <v>0</v>
      </c>
      <c r="V888" s="30">
        <f t="shared" si="1371"/>
        <v>0</v>
      </c>
      <c r="X888" s="183"/>
    </row>
    <row r="889" spans="1:24" s="74" customFormat="1" ht="15.75" outlineLevel="7" x14ac:dyDescent="0.2">
      <c r="A889" s="32" t="s">
        <v>553</v>
      </c>
      <c r="B889" s="6" t="s">
        <v>722</v>
      </c>
      <c r="C889" s="34"/>
      <c r="D889" s="34"/>
      <c r="E889" s="69" t="s">
        <v>731</v>
      </c>
      <c r="F889" s="30"/>
      <c r="G889" s="30"/>
      <c r="H889" s="30"/>
      <c r="I889" s="30">
        <f t="shared" ref="I889:L892" si="1372">I890</f>
        <v>0</v>
      </c>
      <c r="J889" s="30">
        <f t="shared" si="1372"/>
        <v>0</v>
      </c>
      <c r="K889" s="30">
        <f t="shared" si="1372"/>
        <v>366.67</v>
      </c>
      <c r="L889" s="30">
        <f t="shared" si="1372"/>
        <v>366.67</v>
      </c>
      <c r="M889" s="30"/>
      <c r="N889" s="30"/>
      <c r="O889" s="30"/>
      <c r="P889" s="30"/>
      <c r="Q889" s="30"/>
      <c r="R889" s="30"/>
      <c r="S889" s="30"/>
      <c r="T889" s="30"/>
      <c r="U889" s="30"/>
      <c r="V889" s="30"/>
      <c r="X889" s="183"/>
    </row>
    <row r="890" spans="1:24" s="74" customFormat="1" ht="31.5" outlineLevel="7" x14ac:dyDescent="0.2">
      <c r="A890" s="32" t="s">
        <v>553</v>
      </c>
      <c r="B890" s="6" t="s">
        <v>722</v>
      </c>
      <c r="C890" s="22" t="s">
        <v>260</v>
      </c>
      <c r="D890" s="22"/>
      <c r="E890" s="23" t="s">
        <v>261</v>
      </c>
      <c r="F890" s="30"/>
      <c r="G890" s="30"/>
      <c r="H890" s="30"/>
      <c r="I890" s="30">
        <f t="shared" si="1372"/>
        <v>0</v>
      </c>
      <c r="J890" s="30">
        <f t="shared" si="1372"/>
        <v>0</v>
      </c>
      <c r="K890" s="30">
        <f t="shared" si="1372"/>
        <v>366.67</v>
      </c>
      <c r="L890" s="30">
        <f t="shared" si="1372"/>
        <v>366.67</v>
      </c>
      <c r="M890" s="30"/>
      <c r="N890" s="30"/>
      <c r="O890" s="30"/>
      <c r="P890" s="30"/>
      <c r="Q890" s="30"/>
      <c r="R890" s="30"/>
      <c r="S890" s="30"/>
      <c r="T890" s="30"/>
      <c r="U890" s="30"/>
      <c r="V890" s="30"/>
      <c r="X890" s="183"/>
    </row>
    <row r="891" spans="1:24" s="74" customFormat="1" ht="15.75" outlineLevel="7" x14ac:dyDescent="0.2">
      <c r="A891" s="32" t="s">
        <v>553</v>
      </c>
      <c r="B891" s="6" t="s">
        <v>722</v>
      </c>
      <c r="C891" s="22" t="s">
        <v>262</v>
      </c>
      <c r="D891" s="22"/>
      <c r="E891" s="23" t="s">
        <v>263</v>
      </c>
      <c r="F891" s="30"/>
      <c r="G891" s="30"/>
      <c r="H891" s="30"/>
      <c r="I891" s="30">
        <f t="shared" si="1372"/>
        <v>0</v>
      </c>
      <c r="J891" s="30">
        <f t="shared" si="1372"/>
        <v>0</v>
      </c>
      <c r="K891" s="30">
        <f t="shared" si="1372"/>
        <v>366.67</v>
      </c>
      <c r="L891" s="30">
        <f t="shared" si="1372"/>
        <v>366.67</v>
      </c>
      <c r="M891" s="30"/>
      <c r="N891" s="30"/>
      <c r="O891" s="30"/>
      <c r="P891" s="30"/>
      <c r="Q891" s="30"/>
      <c r="R891" s="30"/>
      <c r="S891" s="30"/>
      <c r="T891" s="30"/>
      <c r="U891" s="30"/>
      <c r="V891" s="30"/>
      <c r="X891" s="183"/>
    </row>
    <row r="892" spans="1:24" s="74" customFormat="1" ht="31.5" outlineLevel="7" x14ac:dyDescent="0.2">
      <c r="A892" s="32" t="s">
        <v>553</v>
      </c>
      <c r="B892" s="6" t="s">
        <v>722</v>
      </c>
      <c r="C892" s="22" t="s">
        <v>383</v>
      </c>
      <c r="D892" s="22"/>
      <c r="E892" s="23" t="s">
        <v>384</v>
      </c>
      <c r="F892" s="30"/>
      <c r="G892" s="30"/>
      <c r="H892" s="30"/>
      <c r="I892" s="30">
        <f>I893</f>
        <v>0</v>
      </c>
      <c r="J892" s="30">
        <f t="shared" si="1372"/>
        <v>0</v>
      </c>
      <c r="K892" s="30">
        <f t="shared" si="1372"/>
        <v>366.67</v>
      </c>
      <c r="L892" s="30">
        <f t="shared" si="1372"/>
        <v>366.67</v>
      </c>
      <c r="M892" s="30"/>
      <c r="N892" s="30"/>
      <c r="O892" s="30"/>
      <c r="P892" s="30"/>
      <c r="Q892" s="30"/>
      <c r="R892" s="30"/>
      <c r="S892" s="30"/>
      <c r="T892" s="30"/>
      <c r="U892" s="30"/>
      <c r="V892" s="30"/>
      <c r="X892" s="183"/>
    </row>
    <row r="893" spans="1:24" s="74" customFormat="1" ht="15.75" outlineLevel="7" x14ac:dyDescent="0.2">
      <c r="A893" s="32" t="s">
        <v>553</v>
      </c>
      <c r="B893" s="6" t="s">
        <v>722</v>
      </c>
      <c r="C893" s="22" t="s">
        <v>601</v>
      </c>
      <c r="D893" s="26"/>
      <c r="E893" s="23" t="s">
        <v>602</v>
      </c>
      <c r="F893" s="30"/>
      <c r="G893" s="30"/>
      <c r="H893" s="30"/>
      <c r="I893" s="30">
        <f t="shared" ref="I893:L893" si="1373">I894</f>
        <v>0</v>
      </c>
      <c r="J893" s="30">
        <f t="shared" si="1373"/>
        <v>0</v>
      </c>
      <c r="K893" s="30">
        <f t="shared" si="1373"/>
        <v>366.67</v>
      </c>
      <c r="L893" s="30">
        <f t="shared" si="1373"/>
        <v>366.67</v>
      </c>
      <c r="M893" s="30"/>
      <c r="N893" s="30"/>
      <c r="O893" s="30"/>
      <c r="P893" s="30"/>
      <c r="Q893" s="30"/>
      <c r="R893" s="30"/>
      <c r="S893" s="30"/>
      <c r="T893" s="30"/>
      <c r="U893" s="30"/>
      <c r="V893" s="30"/>
      <c r="X893" s="183"/>
    </row>
    <row r="894" spans="1:24" s="74" customFormat="1" ht="31.5" outlineLevel="7" x14ac:dyDescent="0.2">
      <c r="A894" s="34" t="s">
        <v>553</v>
      </c>
      <c r="B894" s="42" t="s">
        <v>722</v>
      </c>
      <c r="C894" s="26" t="s">
        <v>601</v>
      </c>
      <c r="D894" s="26" t="s">
        <v>65</v>
      </c>
      <c r="E894" s="27" t="s">
        <v>66</v>
      </c>
      <c r="F894" s="30"/>
      <c r="G894" s="30"/>
      <c r="H894" s="30"/>
      <c r="I894" s="31"/>
      <c r="J894" s="31"/>
      <c r="K894" s="31">
        <v>366.67</v>
      </c>
      <c r="L894" s="31">
        <f>SUM(H894:K894)</f>
        <v>366.67</v>
      </c>
      <c r="M894" s="30"/>
      <c r="N894" s="30"/>
      <c r="O894" s="30"/>
      <c r="P894" s="30"/>
      <c r="Q894" s="30"/>
      <c r="R894" s="30"/>
      <c r="S894" s="30"/>
      <c r="T894" s="30"/>
      <c r="U894" s="30"/>
      <c r="V894" s="30"/>
      <c r="X894" s="183"/>
    </row>
    <row r="895" spans="1:24" s="74" customFormat="1" ht="15.75" outlineLevel="7" x14ac:dyDescent="0.2">
      <c r="A895" s="32" t="s">
        <v>553</v>
      </c>
      <c r="B895" s="32" t="s">
        <v>547</v>
      </c>
      <c r="C895" s="32"/>
      <c r="D895" s="32"/>
      <c r="E895" s="33" t="s">
        <v>548</v>
      </c>
      <c r="F895" s="30">
        <f>F896</f>
        <v>2617.7544200000002</v>
      </c>
      <c r="G895" s="30">
        <f t="shared" ref="G895:L897" si="1374">G896</f>
        <v>0</v>
      </c>
      <c r="H895" s="30">
        <f t="shared" si="1374"/>
        <v>2617.7544200000002</v>
      </c>
      <c r="I895" s="30">
        <f t="shared" si="1374"/>
        <v>22500</v>
      </c>
      <c r="J895" s="30">
        <f t="shared" si="1374"/>
        <v>0</v>
      </c>
      <c r="K895" s="30">
        <f t="shared" si="1374"/>
        <v>7500</v>
      </c>
      <c r="L895" s="30">
        <f t="shared" si="1374"/>
        <v>32617.754420000001</v>
      </c>
      <c r="M895" s="30"/>
      <c r="N895" s="30">
        <f t="shared" ref="N895:N897" si="1375">N896</f>
        <v>0</v>
      </c>
      <c r="O895" s="30">
        <f t="shared" ref="O895:Q897" si="1376">O896</f>
        <v>0</v>
      </c>
      <c r="P895" s="30">
        <f t="shared" si="1376"/>
        <v>0</v>
      </c>
      <c r="Q895" s="30">
        <f t="shared" si="1376"/>
        <v>0</v>
      </c>
      <c r="R895" s="30"/>
      <c r="S895" s="30">
        <f t="shared" ref="S895:S897" si="1377">S896</f>
        <v>0</v>
      </c>
      <c r="T895" s="30">
        <f t="shared" ref="T895:V897" si="1378">T896</f>
        <v>0</v>
      </c>
      <c r="U895" s="30">
        <f t="shared" si="1378"/>
        <v>0</v>
      </c>
      <c r="V895" s="30">
        <f t="shared" si="1378"/>
        <v>0</v>
      </c>
      <c r="X895" s="183"/>
    </row>
    <row r="896" spans="1:24" s="74" customFormat="1" ht="25.5" customHeight="1" outlineLevel="7" x14ac:dyDescent="0.2">
      <c r="A896" s="32" t="s">
        <v>553</v>
      </c>
      <c r="B896" s="32" t="s">
        <v>547</v>
      </c>
      <c r="C896" s="22" t="s">
        <v>260</v>
      </c>
      <c r="D896" s="22"/>
      <c r="E896" s="23" t="s">
        <v>261</v>
      </c>
      <c r="F896" s="30">
        <f>F897</f>
        <v>2617.7544200000002</v>
      </c>
      <c r="G896" s="30">
        <f t="shared" si="1374"/>
        <v>0</v>
      </c>
      <c r="H896" s="30">
        <f t="shared" si="1374"/>
        <v>2617.7544200000002</v>
      </c>
      <c r="I896" s="30">
        <f t="shared" si="1374"/>
        <v>22500</v>
      </c>
      <c r="J896" s="30">
        <f t="shared" si="1374"/>
        <v>0</v>
      </c>
      <c r="K896" s="30">
        <f t="shared" si="1374"/>
        <v>7500</v>
      </c>
      <c r="L896" s="30">
        <f t="shared" si="1374"/>
        <v>32617.754420000001</v>
      </c>
      <c r="M896" s="30"/>
      <c r="N896" s="30">
        <f t="shared" si="1375"/>
        <v>0</v>
      </c>
      <c r="O896" s="30">
        <f t="shared" si="1376"/>
        <v>0</v>
      </c>
      <c r="P896" s="30">
        <f t="shared" si="1376"/>
        <v>0</v>
      </c>
      <c r="Q896" s="30">
        <f t="shared" si="1376"/>
        <v>0</v>
      </c>
      <c r="R896" s="30"/>
      <c r="S896" s="30">
        <f t="shared" si="1377"/>
        <v>0</v>
      </c>
      <c r="T896" s="30">
        <f t="shared" si="1378"/>
        <v>0</v>
      </c>
      <c r="U896" s="30">
        <f t="shared" si="1378"/>
        <v>0</v>
      </c>
      <c r="V896" s="30">
        <f t="shared" si="1378"/>
        <v>0</v>
      </c>
      <c r="X896" s="183"/>
    </row>
    <row r="897" spans="1:24" s="74" customFormat="1" ht="15.75" outlineLevel="7" x14ac:dyDescent="0.2">
      <c r="A897" s="32" t="s">
        <v>553</v>
      </c>
      <c r="B897" s="32" t="s">
        <v>547</v>
      </c>
      <c r="C897" s="22" t="s">
        <v>262</v>
      </c>
      <c r="D897" s="22"/>
      <c r="E897" s="23" t="s">
        <v>263</v>
      </c>
      <c r="F897" s="30">
        <f>F898</f>
        <v>2617.7544200000002</v>
      </c>
      <c r="G897" s="30">
        <f t="shared" si="1374"/>
        <v>0</v>
      </c>
      <c r="H897" s="30">
        <f t="shared" si="1374"/>
        <v>2617.7544200000002</v>
      </c>
      <c r="I897" s="30">
        <f t="shared" si="1374"/>
        <v>22500</v>
      </c>
      <c r="J897" s="30">
        <f t="shared" si="1374"/>
        <v>0</v>
      </c>
      <c r="K897" s="30">
        <f t="shared" si="1374"/>
        <v>7500</v>
      </c>
      <c r="L897" s="30">
        <f t="shared" si="1374"/>
        <v>32617.754420000001</v>
      </c>
      <c r="M897" s="30"/>
      <c r="N897" s="30">
        <f t="shared" si="1375"/>
        <v>0</v>
      </c>
      <c r="O897" s="30">
        <f t="shared" si="1376"/>
        <v>0</v>
      </c>
      <c r="P897" s="30">
        <f t="shared" si="1376"/>
        <v>0</v>
      </c>
      <c r="Q897" s="30">
        <f t="shared" si="1376"/>
        <v>0</v>
      </c>
      <c r="R897" s="30"/>
      <c r="S897" s="30">
        <f t="shared" si="1377"/>
        <v>0</v>
      </c>
      <c r="T897" s="30">
        <f t="shared" si="1378"/>
        <v>0</v>
      </c>
      <c r="U897" s="30">
        <f t="shared" si="1378"/>
        <v>0</v>
      </c>
      <c r="V897" s="30">
        <f t="shared" si="1378"/>
        <v>0</v>
      </c>
      <c r="X897" s="183"/>
    </row>
    <row r="898" spans="1:24" s="74" customFormat="1" ht="31.5" outlineLevel="7" x14ac:dyDescent="0.2">
      <c r="A898" s="32" t="s">
        <v>553</v>
      </c>
      <c r="B898" s="32" t="s">
        <v>547</v>
      </c>
      <c r="C898" s="22" t="s">
        <v>264</v>
      </c>
      <c r="D898" s="22"/>
      <c r="E898" s="23" t="s">
        <v>265</v>
      </c>
      <c r="F898" s="30">
        <f>F899+F901</f>
        <v>2617.7544200000002</v>
      </c>
      <c r="G898" s="30">
        <f t="shared" ref="G898" si="1379">G899+G901</f>
        <v>0</v>
      </c>
      <c r="H898" s="30">
        <f>H899+H901+H903+H905</f>
        <v>2617.7544200000002</v>
      </c>
      <c r="I898" s="30">
        <f t="shared" ref="I898:V898" si="1380">I899+I901+I903+I905</f>
        <v>22500</v>
      </c>
      <c r="J898" s="30">
        <f t="shared" si="1380"/>
        <v>0</v>
      </c>
      <c r="K898" s="30">
        <f t="shared" si="1380"/>
        <v>7500</v>
      </c>
      <c r="L898" s="30">
        <f t="shared" si="1380"/>
        <v>32617.754420000001</v>
      </c>
      <c r="M898" s="30">
        <f t="shared" si="1380"/>
        <v>0</v>
      </c>
      <c r="N898" s="30">
        <f t="shared" si="1380"/>
        <v>0</v>
      </c>
      <c r="O898" s="30">
        <f t="shared" si="1380"/>
        <v>0</v>
      </c>
      <c r="P898" s="30">
        <f t="shared" si="1380"/>
        <v>0</v>
      </c>
      <c r="Q898" s="30">
        <f t="shared" si="1380"/>
        <v>0</v>
      </c>
      <c r="R898" s="30">
        <f t="shared" si="1380"/>
        <v>0</v>
      </c>
      <c r="S898" s="30">
        <f t="shared" si="1380"/>
        <v>0</v>
      </c>
      <c r="T898" s="30">
        <f t="shared" si="1380"/>
        <v>0</v>
      </c>
      <c r="U898" s="30">
        <f t="shared" si="1380"/>
        <v>0</v>
      </c>
      <c r="V898" s="30">
        <f t="shared" si="1380"/>
        <v>0</v>
      </c>
      <c r="X898" s="183"/>
    </row>
    <row r="899" spans="1:24" s="74" customFormat="1" ht="47.25" hidden="1" outlineLevel="7" x14ac:dyDescent="0.2">
      <c r="A899" s="32" t="s">
        <v>553</v>
      </c>
      <c r="B899" s="32" t="s">
        <v>547</v>
      </c>
      <c r="C899" s="32" t="s">
        <v>449</v>
      </c>
      <c r="D899" s="34"/>
      <c r="E899" s="33" t="s">
        <v>450</v>
      </c>
      <c r="F899" s="30">
        <f>F900</f>
        <v>1117.75442</v>
      </c>
      <c r="G899" s="30">
        <f t="shared" ref="G899:L899" si="1381">G900</f>
        <v>0</v>
      </c>
      <c r="H899" s="30">
        <f t="shared" si="1381"/>
        <v>1117.75442</v>
      </c>
      <c r="I899" s="30">
        <f t="shared" si="1381"/>
        <v>0</v>
      </c>
      <c r="J899" s="30">
        <f t="shared" si="1381"/>
        <v>0</v>
      </c>
      <c r="K899" s="30">
        <f t="shared" si="1381"/>
        <v>0</v>
      </c>
      <c r="L899" s="30">
        <f t="shared" si="1381"/>
        <v>1117.75442</v>
      </c>
      <c r="M899" s="30"/>
      <c r="N899" s="30">
        <f t="shared" ref="N899" si="1382">N900</f>
        <v>0</v>
      </c>
      <c r="O899" s="30">
        <f t="shared" ref="O899:Q899" si="1383">O900</f>
        <v>0</v>
      </c>
      <c r="P899" s="30">
        <f t="shared" si="1383"/>
        <v>0</v>
      </c>
      <c r="Q899" s="30">
        <f t="shared" si="1383"/>
        <v>0</v>
      </c>
      <c r="R899" s="30"/>
      <c r="S899" s="30">
        <f t="shared" ref="S899" si="1384">S900</f>
        <v>0</v>
      </c>
      <c r="T899" s="30">
        <f t="shared" ref="T899:V899" si="1385">T900</f>
        <v>0</v>
      </c>
      <c r="U899" s="30">
        <f t="shared" si="1385"/>
        <v>0</v>
      </c>
      <c r="V899" s="30">
        <f t="shared" si="1385"/>
        <v>0</v>
      </c>
      <c r="X899" s="183"/>
    </row>
    <row r="900" spans="1:24" s="72" customFormat="1" ht="31.5" hidden="1" outlineLevel="7" x14ac:dyDescent="0.2">
      <c r="A900" s="34" t="s">
        <v>553</v>
      </c>
      <c r="B900" s="34" t="s">
        <v>547</v>
      </c>
      <c r="C900" s="34" t="s">
        <v>449</v>
      </c>
      <c r="D900" s="34" t="s">
        <v>65</v>
      </c>
      <c r="E900" s="40" t="s">
        <v>421</v>
      </c>
      <c r="F900" s="31">
        <v>1117.75442</v>
      </c>
      <c r="G900" s="31"/>
      <c r="H900" s="31">
        <f>SUM(F900:G900)</f>
        <v>1117.75442</v>
      </c>
      <c r="I900" s="31"/>
      <c r="J900" s="31"/>
      <c r="K900" s="31"/>
      <c r="L900" s="31">
        <f>SUM(H900:K900)</f>
        <v>1117.75442</v>
      </c>
      <c r="M900" s="31"/>
      <c r="N900" s="31"/>
      <c r="O900" s="31">
        <f>SUM(M900:N900)</f>
        <v>0</v>
      </c>
      <c r="P900" s="31"/>
      <c r="Q900" s="31">
        <f>SUM(O900:P900)</f>
        <v>0</v>
      </c>
      <c r="R900" s="31"/>
      <c r="S900" s="31"/>
      <c r="T900" s="31">
        <f>SUM(R900:S900)</f>
        <v>0</v>
      </c>
      <c r="U900" s="31"/>
      <c r="V900" s="31">
        <f>SUM(T900:U900)</f>
        <v>0</v>
      </c>
      <c r="X900" s="183"/>
    </row>
    <row r="901" spans="1:24" s="72" customFormat="1" ht="47.25" hidden="1" outlineLevel="7" x14ac:dyDescent="0.2">
      <c r="A901" s="32" t="s">
        <v>553</v>
      </c>
      <c r="B901" s="32" t="s">
        <v>547</v>
      </c>
      <c r="C901" s="32" t="s">
        <v>449</v>
      </c>
      <c r="D901" s="34"/>
      <c r="E901" s="33" t="s">
        <v>631</v>
      </c>
      <c r="F901" s="30">
        <f>F902</f>
        <v>1500</v>
      </c>
      <c r="G901" s="30">
        <f t="shared" ref="G901:L901" si="1386">G902</f>
        <v>0</v>
      </c>
      <c r="H901" s="30">
        <f t="shared" si="1386"/>
        <v>1500</v>
      </c>
      <c r="I901" s="30">
        <f t="shared" si="1386"/>
        <v>0</v>
      </c>
      <c r="J901" s="30">
        <f t="shared" si="1386"/>
        <v>0</v>
      </c>
      <c r="K901" s="30">
        <f t="shared" si="1386"/>
        <v>0</v>
      </c>
      <c r="L901" s="30">
        <f t="shared" si="1386"/>
        <v>1500</v>
      </c>
      <c r="M901" s="30"/>
      <c r="N901" s="30">
        <f t="shared" ref="N901" si="1387">N902</f>
        <v>0</v>
      </c>
      <c r="O901" s="30">
        <f t="shared" ref="O901:Q901" si="1388">O902</f>
        <v>0</v>
      </c>
      <c r="P901" s="30">
        <f t="shared" si="1388"/>
        <v>0</v>
      </c>
      <c r="Q901" s="30">
        <f t="shared" si="1388"/>
        <v>0</v>
      </c>
      <c r="R901" s="30"/>
      <c r="S901" s="30">
        <f t="shared" ref="S901" si="1389">S902</f>
        <v>0</v>
      </c>
      <c r="T901" s="30">
        <f t="shared" ref="T901:V901" si="1390">T902</f>
        <v>0</v>
      </c>
      <c r="U901" s="30">
        <f t="shared" si="1390"/>
        <v>0</v>
      </c>
      <c r="V901" s="30">
        <f t="shared" si="1390"/>
        <v>0</v>
      </c>
      <c r="X901" s="183"/>
    </row>
    <row r="902" spans="1:24" s="72" customFormat="1" ht="31.5" hidden="1" outlineLevel="7" x14ac:dyDescent="0.2">
      <c r="A902" s="34" t="s">
        <v>553</v>
      </c>
      <c r="B902" s="34" t="s">
        <v>547</v>
      </c>
      <c r="C902" s="34" t="s">
        <v>449</v>
      </c>
      <c r="D902" s="34" t="s">
        <v>65</v>
      </c>
      <c r="E902" s="40" t="s">
        <v>421</v>
      </c>
      <c r="F902" s="31">
        <v>1500</v>
      </c>
      <c r="G902" s="31"/>
      <c r="H902" s="31">
        <f>SUM(F902:G902)</f>
        <v>1500</v>
      </c>
      <c r="I902" s="31"/>
      <c r="J902" s="31"/>
      <c r="K902" s="31"/>
      <c r="L902" s="31">
        <f>SUM(H902:K902)</f>
        <v>1500</v>
      </c>
      <c r="M902" s="31"/>
      <c r="N902" s="31"/>
      <c r="O902" s="31">
        <f>SUM(M902:N902)</f>
        <v>0</v>
      </c>
      <c r="P902" s="31"/>
      <c r="Q902" s="31">
        <f>SUM(O902:P902)</f>
        <v>0</v>
      </c>
      <c r="R902" s="31"/>
      <c r="S902" s="31"/>
      <c r="T902" s="31">
        <f>SUM(R902:S902)</f>
        <v>0</v>
      </c>
      <c r="U902" s="31"/>
      <c r="V902" s="31">
        <f>SUM(T902:U902)</f>
        <v>0</v>
      </c>
      <c r="X902" s="183"/>
    </row>
    <row r="903" spans="1:24" ht="31.5" outlineLevel="4" x14ac:dyDescent="0.25">
      <c r="A903" s="32" t="s">
        <v>553</v>
      </c>
      <c r="B903" s="32" t="s">
        <v>547</v>
      </c>
      <c r="C903" s="112" t="s">
        <v>808</v>
      </c>
      <c r="D903" s="114"/>
      <c r="E903" s="115" t="s">
        <v>619</v>
      </c>
      <c r="F903" s="31"/>
      <c r="G903" s="31"/>
      <c r="H903" s="31"/>
      <c r="I903" s="30">
        <f t="shared" ref="I903:L903" si="1391">I904</f>
        <v>0</v>
      </c>
      <c r="J903" s="30">
        <f t="shared" si="1391"/>
        <v>0</v>
      </c>
      <c r="K903" s="30">
        <f t="shared" si="1391"/>
        <v>7500</v>
      </c>
      <c r="L903" s="30">
        <f t="shared" si="1391"/>
        <v>7500</v>
      </c>
      <c r="M903" s="31"/>
      <c r="N903" s="31"/>
      <c r="O903" s="31"/>
      <c r="P903" s="31"/>
      <c r="Q903" s="31"/>
      <c r="R903" s="30"/>
      <c r="S903" s="31"/>
      <c r="T903" s="31"/>
      <c r="U903" s="31"/>
      <c r="V903" s="31"/>
      <c r="X903" s="183"/>
    </row>
    <row r="904" spans="1:24" ht="31.5" outlineLevel="4" x14ac:dyDescent="0.25">
      <c r="A904" s="34" t="s">
        <v>553</v>
      </c>
      <c r="B904" s="34" t="s">
        <v>547</v>
      </c>
      <c r="C904" s="114" t="s">
        <v>808</v>
      </c>
      <c r="D904" s="114" t="s">
        <v>65</v>
      </c>
      <c r="E904" s="116" t="s">
        <v>66</v>
      </c>
      <c r="F904" s="31"/>
      <c r="G904" s="31"/>
      <c r="H904" s="31"/>
      <c r="I904" s="31"/>
      <c r="J904" s="31"/>
      <c r="K904" s="31">
        <v>7500</v>
      </c>
      <c r="L904" s="31">
        <f>SUM(H904:K904)</f>
        <v>7500</v>
      </c>
      <c r="M904" s="31"/>
      <c r="N904" s="31"/>
      <c r="O904" s="31"/>
      <c r="P904" s="31"/>
      <c r="Q904" s="31"/>
      <c r="R904" s="30"/>
      <c r="S904" s="31"/>
      <c r="T904" s="31"/>
      <c r="U904" s="31"/>
      <c r="V904" s="31"/>
      <c r="X904" s="183"/>
    </row>
    <row r="905" spans="1:24" ht="31.5" outlineLevel="4" x14ac:dyDescent="0.25">
      <c r="A905" s="32" t="s">
        <v>553</v>
      </c>
      <c r="B905" s="32" t="s">
        <v>547</v>
      </c>
      <c r="C905" s="112" t="s">
        <v>808</v>
      </c>
      <c r="D905" s="114"/>
      <c r="E905" s="115" t="s">
        <v>761</v>
      </c>
      <c r="F905" s="31"/>
      <c r="G905" s="31"/>
      <c r="H905" s="31"/>
      <c r="I905" s="30">
        <f t="shared" ref="I905:L905" si="1392">I906</f>
        <v>22500</v>
      </c>
      <c r="J905" s="30">
        <f t="shared" si="1392"/>
        <v>0</v>
      </c>
      <c r="K905" s="30">
        <f t="shared" si="1392"/>
        <v>0</v>
      </c>
      <c r="L905" s="30">
        <f t="shared" si="1392"/>
        <v>22500</v>
      </c>
      <c r="M905" s="31"/>
      <c r="N905" s="31"/>
      <c r="O905" s="31"/>
      <c r="P905" s="31"/>
      <c r="Q905" s="31"/>
      <c r="R905" s="30"/>
      <c r="S905" s="31"/>
      <c r="T905" s="31"/>
      <c r="U905" s="31"/>
      <c r="V905" s="31"/>
      <c r="X905" s="183"/>
    </row>
    <row r="906" spans="1:24" ht="31.5" outlineLevel="4" x14ac:dyDescent="0.25">
      <c r="A906" s="34" t="s">
        <v>553</v>
      </c>
      <c r="B906" s="34" t="s">
        <v>547</v>
      </c>
      <c r="C906" s="114" t="s">
        <v>808</v>
      </c>
      <c r="D906" s="114" t="s">
        <v>65</v>
      </c>
      <c r="E906" s="116" t="s">
        <v>66</v>
      </c>
      <c r="F906" s="31"/>
      <c r="G906" s="31"/>
      <c r="H906" s="31"/>
      <c r="I906" s="31">
        <v>22500</v>
      </c>
      <c r="J906" s="31"/>
      <c r="K906" s="31"/>
      <c r="L906" s="31">
        <f>SUM(H906:K906)</f>
        <v>22500</v>
      </c>
      <c r="M906" s="31"/>
      <c r="N906" s="31"/>
      <c r="O906" s="31"/>
      <c r="P906" s="31"/>
      <c r="Q906" s="31"/>
      <c r="R906" s="30"/>
      <c r="S906" s="31"/>
      <c r="T906" s="31"/>
      <c r="U906" s="31"/>
      <c r="V906" s="31"/>
      <c r="X906" s="183"/>
    </row>
    <row r="907" spans="1:24" ht="15.75" outlineLevel="7" x14ac:dyDescent="0.2">
      <c r="A907" s="34"/>
      <c r="B907" s="34"/>
      <c r="C907" s="34"/>
      <c r="D907" s="34"/>
      <c r="E907" s="35"/>
      <c r="F907" s="31"/>
      <c r="G907" s="31"/>
      <c r="H907" s="31"/>
      <c r="I907" s="31"/>
      <c r="J907" s="31"/>
      <c r="K907" s="31"/>
      <c r="L907" s="31"/>
      <c r="M907" s="31"/>
      <c r="N907" s="31"/>
      <c r="O907" s="31"/>
      <c r="P907" s="31"/>
      <c r="Q907" s="31"/>
      <c r="R907" s="31"/>
      <c r="S907" s="31"/>
      <c r="T907" s="31"/>
      <c r="U907" s="31"/>
      <c r="V907" s="31"/>
      <c r="X907" s="183"/>
    </row>
    <row r="908" spans="1:24" ht="15.75" x14ac:dyDescent="0.2">
      <c r="A908" s="32" t="s">
        <v>560</v>
      </c>
      <c r="B908" s="32"/>
      <c r="C908" s="32"/>
      <c r="D908" s="32"/>
      <c r="E908" s="33" t="s">
        <v>561</v>
      </c>
      <c r="F908" s="30">
        <f>F909+F916+F928+F965</f>
        <v>283430.9705</v>
      </c>
      <c r="G908" s="30">
        <f t="shared" ref="G908:J908" si="1393">G909+G916+G928+G965</f>
        <v>0</v>
      </c>
      <c r="H908" s="30">
        <f t="shared" si="1393"/>
        <v>283430.9705</v>
      </c>
      <c r="I908" s="30">
        <f t="shared" si="1393"/>
        <v>14040.592570000001</v>
      </c>
      <c r="J908" s="30">
        <f t="shared" si="1393"/>
        <v>7077.6483900000003</v>
      </c>
      <c r="K908" s="30">
        <f>K909+K916+K928+K965</f>
        <v>13185.187530000001</v>
      </c>
      <c r="L908" s="30">
        <f t="shared" ref="L908" si="1394">L909+L916+L928+L965</f>
        <v>317734.39899000002</v>
      </c>
      <c r="M908" s="30">
        <f t="shared" ref="M908:R908" si="1395">M909+M916+M928+M965</f>
        <v>280166.19170000002</v>
      </c>
      <c r="N908" s="30">
        <f t="shared" ref="N908" si="1396">N909+N916+N928+N965</f>
        <v>0</v>
      </c>
      <c r="O908" s="30">
        <f t="shared" ref="O908:Q908" si="1397">O909+O916+O928+O965</f>
        <v>280166.19170000002</v>
      </c>
      <c r="P908" s="30">
        <f t="shared" si="1397"/>
        <v>-54.590159999999997</v>
      </c>
      <c r="Q908" s="30">
        <f t="shared" si="1397"/>
        <v>280111.60154</v>
      </c>
      <c r="R908" s="30">
        <f t="shared" si="1395"/>
        <v>275785.09999999998</v>
      </c>
      <c r="S908" s="30">
        <f t="shared" ref="S908" si="1398">S909+S916+S928+S965</f>
        <v>0</v>
      </c>
      <c r="T908" s="30">
        <f t="shared" ref="T908:V908" si="1399">T909+T916+T928+T965</f>
        <v>275785.09999999998</v>
      </c>
      <c r="U908" s="30">
        <f t="shared" si="1399"/>
        <v>0</v>
      </c>
      <c r="V908" s="30">
        <f t="shared" si="1399"/>
        <v>275785.09999999998</v>
      </c>
      <c r="X908" s="183"/>
    </row>
    <row r="909" spans="1:24" ht="15.75" hidden="1" x14ac:dyDescent="0.2">
      <c r="A909" s="32" t="s">
        <v>560</v>
      </c>
      <c r="B909" s="32" t="s">
        <v>467</v>
      </c>
      <c r="C909" s="32"/>
      <c r="D909" s="32"/>
      <c r="E909" s="69" t="s">
        <v>468</v>
      </c>
      <c r="F909" s="30">
        <f t="shared" ref="F909:V914" si="1400">F910</f>
        <v>39</v>
      </c>
      <c r="G909" s="30">
        <f t="shared" si="1400"/>
        <v>0</v>
      </c>
      <c r="H909" s="30">
        <f t="shared" si="1400"/>
        <v>39</v>
      </c>
      <c r="I909" s="30">
        <f t="shared" si="1400"/>
        <v>0</v>
      </c>
      <c r="J909" s="30">
        <f t="shared" si="1400"/>
        <v>0</v>
      </c>
      <c r="K909" s="30">
        <f t="shared" si="1400"/>
        <v>0</v>
      </c>
      <c r="L909" s="30">
        <f t="shared" si="1400"/>
        <v>39</v>
      </c>
      <c r="M909" s="30">
        <f t="shared" ref="M909:M914" si="1401">M910</f>
        <v>39</v>
      </c>
      <c r="N909" s="30">
        <f t="shared" si="1400"/>
        <v>0</v>
      </c>
      <c r="O909" s="30">
        <f t="shared" si="1400"/>
        <v>39</v>
      </c>
      <c r="P909" s="30">
        <f t="shared" si="1400"/>
        <v>0</v>
      </c>
      <c r="Q909" s="30">
        <f t="shared" si="1400"/>
        <v>39</v>
      </c>
      <c r="R909" s="30">
        <f t="shared" ref="R909:R914" si="1402">R910</f>
        <v>39</v>
      </c>
      <c r="S909" s="30">
        <f t="shared" si="1400"/>
        <v>0</v>
      </c>
      <c r="T909" s="30">
        <f t="shared" si="1400"/>
        <v>39</v>
      </c>
      <c r="U909" s="30">
        <f t="shared" si="1400"/>
        <v>0</v>
      </c>
      <c r="V909" s="30">
        <f t="shared" si="1400"/>
        <v>39</v>
      </c>
      <c r="X909" s="183"/>
    </row>
    <row r="910" spans="1:24" ht="15.75" hidden="1" outlineLevel="1" x14ac:dyDescent="0.2">
      <c r="A910" s="32" t="s">
        <v>560</v>
      </c>
      <c r="B910" s="32" t="s">
        <v>471</v>
      </c>
      <c r="C910" s="32"/>
      <c r="D910" s="32"/>
      <c r="E910" s="33" t="s">
        <v>472</v>
      </c>
      <c r="F910" s="30">
        <f t="shared" si="1400"/>
        <v>39</v>
      </c>
      <c r="G910" s="30">
        <f t="shared" si="1400"/>
        <v>0</v>
      </c>
      <c r="H910" s="30">
        <f t="shared" si="1400"/>
        <v>39</v>
      </c>
      <c r="I910" s="30">
        <f t="shared" si="1400"/>
        <v>0</v>
      </c>
      <c r="J910" s="30">
        <f t="shared" si="1400"/>
        <v>0</v>
      </c>
      <c r="K910" s="30">
        <f t="shared" si="1400"/>
        <v>0</v>
      </c>
      <c r="L910" s="30">
        <f t="shared" si="1400"/>
        <v>39</v>
      </c>
      <c r="M910" s="30">
        <f t="shared" si="1401"/>
        <v>39</v>
      </c>
      <c r="N910" s="30">
        <f t="shared" si="1400"/>
        <v>0</v>
      </c>
      <c r="O910" s="30">
        <f t="shared" si="1400"/>
        <v>39</v>
      </c>
      <c r="P910" s="30">
        <f t="shared" si="1400"/>
        <v>0</v>
      </c>
      <c r="Q910" s="30">
        <f t="shared" si="1400"/>
        <v>39</v>
      </c>
      <c r="R910" s="30">
        <f t="shared" si="1402"/>
        <v>39</v>
      </c>
      <c r="S910" s="30">
        <f t="shared" si="1400"/>
        <v>0</v>
      </c>
      <c r="T910" s="30">
        <f t="shared" si="1400"/>
        <v>39</v>
      </c>
      <c r="U910" s="30">
        <f t="shared" si="1400"/>
        <v>0</v>
      </c>
      <c r="V910" s="30">
        <f t="shared" si="1400"/>
        <v>39</v>
      </c>
      <c r="X910" s="183"/>
    </row>
    <row r="911" spans="1:24" ht="31.5" hidden="1" outlineLevel="2" x14ac:dyDescent="0.2">
      <c r="A911" s="32" t="s">
        <v>560</v>
      </c>
      <c r="B911" s="32" t="s">
        <v>471</v>
      </c>
      <c r="C911" s="32" t="s">
        <v>30</v>
      </c>
      <c r="D911" s="32"/>
      <c r="E911" s="33" t="s">
        <v>31</v>
      </c>
      <c r="F911" s="30">
        <f t="shared" si="1400"/>
        <v>39</v>
      </c>
      <c r="G911" s="30">
        <f t="shared" si="1400"/>
        <v>0</v>
      </c>
      <c r="H911" s="30">
        <f t="shared" si="1400"/>
        <v>39</v>
      </c>
      <c r="I911" s="30">
        <f t="shared" si="1400"/>
        <v>0</v>
      </c>
      <c r="J911" s="30">
        <f t="shared" si="1400"/>
        <v>0</v>
      </c>
      <c r="K911" s="30">
        <f t="shared" si="1400"/>
        <v>0</v>
      </c>
      <c r="L911" s="30">
        <f t="shared" si="1400"/>
        <v>39</v>
      </c>
      <c r="M911" s="30">
        <f t="shared" si="1401"/>
        <v>39</v>
      </c>
      <c r="N911" s="30">
        <f t="shared" si="1400"/>
        <v>0</v>
      </c>
      <c r="O911" s="30">
        <f t="shared" si="1400"/>
        <v>39</v>
      </c>
      <c r="P911" s="30">
        <f t="shared" si="1400"/>
        <v>0</v>
      </c>
      <c r="Q911" s="30">
        <f t="shared" si="1400"/>
        <v>39</v>
      </c>
      <c r="R911" s="30">
        <f t="shared" si="1402"/>
        <v>39</v>
      </c>
      <c r="S911" s="30">
        <f t="shared" si="1400"/>
        <v>0</v>
      </c>
      <c r="T911" s="30">
        <f t="shared" si="1400"/>
        <v>39</v>
      </c>
      <c r="U911" s="30">
        <f t="shared" si="1400"/>
        <v>0</v>
      </c>
      <c r="V911" s="30">
        <f t="shared" si="1400"/>
        <v>39</v>
      </c>
      <c r="X911" s="183"/>
    </row>
    <row r="912" spans="1:24" ht="15.75" hidden="1" outlineLevel="3" x14ac:dyDescent="0.2">
      <c r="A912" s="32" t="s">
        <v>560</v>
      </c>
      <c r="B912" s="32" t="s">
        <v>471</v>
      </c>
      <c r="C912" s="32" t="s">
        <v>71</v>
      </c>
      <c r="D912" s="32"/>
      <c r="E912" s="33" t="s">
        <v>72</v>
      </c>
      <c r="F912" s="30">
        <f t="shared" si="1400"/>
        <v>39</v>
      </c>
      <c r="G912" s="30">
        <f t="shared" si="1400"/>
        <v>0</v>
      </c>
      <c r="H912" s="30">
        <f t="shared" si="1400"/>
        <v>39</v>
      </c>
      <c r="I912" s="30">
        <f t="shared" si="1400"/>
        <v>0</v>
      </c>
      <c r="J912" s="30">
        <f t="shared" si="1400"/>
        <v>0</v>
      </c>
      <c r="K912" s="30">
        <f t="shared" si="1400"/>
        <v>0</v>
      </c>
      <c r="L912" s="30">
        <f t="shared" si="1400"/>
        <v>39</v>
      </c>
      <c r="M912" s="30">
        <f t="shared" si="1401"/>
        <v>39</v>
      </c>
      <c r="N912" s="30">
        <f t="shared" si="1400"/>
        <v>0</v>
      </c>
      <c r="O912" s="30">
        <f t="shared" si="1400"/>
        <v>39</v>
      </c>
      <c r="P912" s="30">
        <f t="shared" si="1400"/>
        <v>0</v>
      </c>
      <c r="Q912" s="30">
        <f t="shared" si="1400"/>
        <v>39</v>
      </c>
      <c r="R912" s="30">
        <f t="shared" si="1402"/>
        <v>39</v>
      </c>
      <c r="S912" s="30">
        <f t="shared" si="1400"/>
        <v>0</v>
      </c>
      <c r="T912" s="30">
        <f t="shared" si="1400"/>
        <v>39</v>
      </c>
      <c r="U912" s="30">
        <f t="shared" si="1400"/>
        <v>0</v>
      </c>
      <c r="V912" s="30">
        <f t="shared" si="1400"/>
        <v>39</v>
      </c>
      <c r="X912" s="183"/>
    </row>
    <row r="913" spans="1:24" ht="30.75" hidden="1" customHeight="1" outlineLevel="4" x14ac:dyDescent="0.2">
      <c r="A913" s="32" t="s">
        <v>560</v>
      </c>
      <c r="B913" s="32" t="s">
        <v>471</v>
      </c>
      <c r="C913" s="32" t="s">
        <v>73</v>
      </c>
      <c r="D913" s="32"/>
      <c r="E913" s="33" t="s">
        <v>74</v>
      </c>
      <c r="F913" s="30">
        <f t="shared" si="1400"/>
        <v>39</v>
      </c>
      <c r="G913" s="30">
        <f t="shared" si="1400"/>
        <v>0</v>
      </c>
      <c r="H913" s="30">
        <f t="shared" si="1400"/>
        <v>39</v>
      </c>
      <c r="I913" s="30">
        <f t="shared" si="1400"/>
        <v>0</v>
      </c>
      <c r="J913" s="30">
        <f t="shared" si="1400"/>
        <v>0</v>
      </c>
      <c r="K913" s="30">
        <f t="shared" si="1400"/>
        <v>0</v>
      </c>
      <c r="L913" s="30">
        <f t="shared" si="1400"/>
        <v>39</v>
      </c>
      <c r="M913" s="30">
        <f t="shared" si="1401"/>
        <v>39</v>
      </c>
      <c r="N913" s="30">
        <f t="shared" si="1400"/>
        <v>0</v>
      </c>
      <c r="O913" s="30">
        <f t="shared" si="1400"/>
        <v>39</v>
      </c>
      <c r="P913" s="30">
        <f t="shared" si="1400"/>
        <v>0</v>
      </c>
      <c r="Q913" s="30">
        <f t="shared" si="1400"/>
        <v>39</v>
      </c>
      <c r="R913" s="30">
        <f t="shared" si="1402"/>
        <v>39</v>
      </c>
      <c r="S913" s="30">
        <f t="shared" si="1400"/>
        <v>0</v>
      </c>
      <c r="T913" s="30">
        <f t="shared" si="1400"/>
        <v>39</v>
      </c>
      <c r="U913" s="30">
        <f t="shared" si="1400"/>
        <v>0</v>
      </c>
      <c r="V913" s="30">
        <f t="shared" si="1400"/>
        <v>39</v>
      </c>
      <c r="X913" s="183"/>
    </row>
    <row r="914" spans="1:24" ht="15.75" hidden="1" outlineLevel="5" x14ac:dyDescent="0.2">
      <c r="A914" s="32" t="s">
        <v>560</v>
      </c>
      <c r="B914" s="32" t="s">
        <v>471</v>
      </c>
      <c r="C914" s="32" t="s">
        <v>75</v>
      </c>
      <c r="D914" s="32"/>
      <c r="E914" s="33" t="s">
        <v>76</v>
      </c>
      <c r="F914" s="30">
        <f t="shared" si="1400"/>
        <v>39</v>
      </c>
      <c r="G914" s="30">
        <f t="shared" si="1400"/>
        <v>0</v>
      </c>
      <c r="H914" s="30">
        <f t="shared" si="1400"/>
        <v>39</v>
      </c>
      <c r="I914" s="30">
        <f t="shared" si="1400"/>
        <v>0</v>
      </c>
      <c r="J914" s="30">
        <f t="shared" si="1400"/>
        <v>0</v>
      </c>
      <c r="K914" s="30">
        <f t="shared" si="1400"/>
        <v>0</v>
      </c>
      <c r="L914" s="30">
        <f t="shared" si="1400"/>
        <v>39</v>
      </c>
      <c r="M914" s="30">
        <f t="shared" si="1401"/>
        <v>39</v>
      </c>
      <c r="N914" s="30">
        <f t="shared" si="1400"/>
        <v>0</v>
      </c>
      <c r="O914" s="30">
        <f t="shared" si="1400"/>
        <v>39</v>
      </c>
      <c r="P914" s="30">
        <f t="shared" si="1400"/>
        <v>0</v>
      </c>
      <c r="Q914" s="30">
        <f t="shared" si="1400"/>
        <v>39</v>
      </c>
      <c r="R914" s="30">
        <f t="shared" si="1402"/>
        <v>39</v>
      </c>
      <c r="S914" s="30">
        <f t="shared" si="1400"/>
        <v>0</v>
      </c>
      <c r="T914" s="30">
        <f t="shared" si="1400"/>
        <v>39</v>
      </c>
      <c r="U914" s="30">
        <f t="shared" si="1400"/>
        <v>0</v>
      </c>
      <c r="V914" s="30">
        <f t="shared" si="1400"/>
        <v>39</v>
      </c>
      <c r="X914" s="183"/>
    </row>
    <row r="915" spans="1:24" ht="15.75" hidden="1" outlineLevel="7" x14ac:dyDescent="0.2">
      <c r="A915" s="34" t="s">
        <v>560</v>
      </c>
      <c r="B915" s="34" t="s">
        <v>471</v>
      </c>
      <c r="C915" s="34" t="s">
        <v>75</v>
      </c>
      <c r="D915" s="34" t="s">
        <v>7</v>
      </c>
      <c r="E915" s="35" t="s">
        <v>8</v>
      </c>
      <c r="F915" s="31">
        <v>39</v>
      </c>
      <c r="G915" s="31"/>
      <c r="H915" s="31">
        <f>SUM(F915:G915)</f>
        <v>39</v>
      </c>
      <c r="I915" s="31"/>
      <c r="J915" s="31"/>
      <c r="K915" s="31"/>
      <c r="L915" s="31">
        <f>SUM(H915:K915)</f>
        <v>39</v>
      </c>
      <c r="M915" s="31">
        <v>39</v>
      </c>
      <c r="N915" s="31"/>
      <c r="O915" s="31">
        <f>SUM(M915:N915)</f>
        <v>39</v>
      </c>
      <c r="P915" s="31"/>
      <c r="Q915" s="31">
        <f>SUM(O915:P915)</f>
        <v>39</v>
      </c>
      <c r="R915" s="31">
        <v>39</v>
      </c>
      <c r="S915" s="31"/>
      <c r="T915" s="31">
        <f>SUM(R915:S915)</f>
        <v>39</v>
      </c>
      <c r="U915" s="31"/>
      <c r="V915" s="31">
        <f>SUM(T915:U915)</f>
        <v>39</v>
      </c>
      <c r="X915" s="183"/>
    </row>
    <row r="916" spans="1:24" ht="15.75" outlineLevel="7" x14ac:dyDescent="0.2">
      <c r="A916" s="32" t="s">
        <v>560</v>
      </c>
      <c r="B916" s="32" t="s">
        <v>501</v>
      </c>
      <c r="C916" s="34"/>
      <c r="D916" s="34"/>
      <c r="E916" s="69" t="s">
        <v>502</v>
      </c>
      <c r="F916" s="30">
        <f t="shared" ref="F916:V920" si="1403">F917</f>
        <v>4209.2</v>
      </c>
      <c r="G916" s="30">
        <f t="shared" si="1403"/>
        <v>0</v>
      </c>
      <c r="H916" s="30">
        <f t="shared" si="1403"/>
        <v>4209.2</v>
      </c>
      <c r="I916" s="30">
        <f t="shared" si="1403"/>
        <v>0</v>
      </c>
      <c r="J916" s="30">
        <f t="shared" si="1403"/>
        <v>3889.1749</v>
      </c>
      <c r="K916" s="30">
        <f t="shared" si="1403"/>
        <v>0.5</v>
      </c>
      <c r="L916" s="30">
        <f t="shared" si="1403"/>
        <v>8098.8748999999998</v>
      </c>
      <c r="M916" s="30">
        <f t="shared" ref="M916:M920" si="1404">M917</f>
        <v>4209.2</v>
      </c>
      <c r="N916" s="30">
        <f t="shared" si="1403"/>
        <v>0</v>
      </c>
      <c r="O916" s="30">
        <f t="shared" si="1403"/>
        <v>4209.2</v>
      </c>
      <c r="P916" s="30">
        <f t="shared" si="1403"/>
        <v>0</v>
      </c>
      <c r="Q916" s="30">
        <f t="shared" si="1403"/>
        <v>4209.2</v>
      </c>
      <c r="R916" s="30">
        <f t="shared" ref="R916:R920" si="1405">R917</f>
        <v>4209.2</v>
      </c>
      <c r="S916" s="30">
        <f t="shared" si="1403"/>
        <v>0</v>
      </c>
      <c r="T916" s="30">
        <f t="shared" si="1403"/>
        <v>4209.2</v>
      </c>
      <c r="U916" s="30">
        <f t="shared" si="1403"/>
        <v>0</v>
      </c>
      <c r="V916" s="30">
        <f t="shared" si="1403"/>
        <v>4209.2</v>
      </c>
      <c r="X916" s="183"/>
    </row>
    <row r="917" spans="1:24" ht="15.75" outlineLevel="1" x14ac:dyDescent="0.2">
      <c r="A917" s="32" t="s">
        <v>560</v>
      </c>
      <c r="B917" s="32" t="s">
        <v>511</v>
      </c>
      <c r="C917" s="32"/>
      <c r="D917" s="32"/>
      <c r="E917" s="33" t="s">
        <v>512</v>
      </c>
      <c r="F917" s="30">
        <f t="shared" si="1403"/>
        <v>4209.2</v>
      </c>
      <c r="G917" s="30">
        <f t="shared" si="1403"/>
        <v>0</v>
      </c>
      <c r="H917" s="30">
        <f t="shared" si="1403"/>
        <v>4209.2</v>
      </c>
      <c r="I917" s="30">
        <f t="shared" si="1403"/>
        <v>0</v>
      </c>
      <c r="J917" s="30">
        <f t="shared" si="1403"/>
        <v>3889.1749</v>
      </c>
      <c r="K917" s="30">
        <f t="shared" si="1403"/>
        <v>0.5</v>
      </c>
      <c r="L917" s="30">
        <f t="shared" si="1403"/>
        <v>8098.8748999999998</v>
      </c>
      <c r="M917" s="30">
        <f t="shared" si="1404"/>
        <v>4209.2</v>
      </c>
      <c r="N917" s="30">
        <f t="shared" si="1403"/>
        <v>0</v>
      </c>
      <c r="O917" s="30">
        <f t="shared" si="1403"/>
        <v>4209.2</v>
      </c>
      <c r="P917" s="30">
        <f t="shared" si="1403"/>
        <v>0</v>
      </c>
      <c r="Q917" s="30">
        <f t="shared" si="1403"/>
        <v>4209.2</v>
      </c>
      <c r="R917" s="30">
        <f t="shared" si="1405"/>
        <v>4209.2</v>
      </c>
      <c r="S917" s="30">
        <f t="shared" si="1403"/>
        <v>0</v>
      </c>
      <c r="T917" s="30">
        <f t="shared" si="1403"/>
        <v>4209.2</v>
      </c>
      <c r="U917" s="30">
        <f t="shared" si="1403"/>
        <v>0</v>
      </c>
      <c r="V917" s="30">
        <f t="shared" si="1403"/>
        <v>4209.2</v>
      </c>
      <c r="X917" s="183"/>
    </row>
    <row r="918" spans="1:24" ht="31.5" outlineLevel="2" x14ac:dyDescent="0.2">
      <c r="A918" s="32" t="s">
        <v>560</v>
      </c>
      <c r="B918" s="32" t="s">
        <v>511</v>
      </c>
      <c r="C918" s="32" t="s">
        <v>157</v>
      </c>
      <c r="D918" s="32"/>
      <c r="E918" s="33" t="s">
        <v>158</v>
      </c>
      <c r="F918" s="30">
        <f t="shared" si="1403"/>
        <v>4209.2</v>
      </c>
      <c r="G918" s="30">
        <f t="shared" si="1403"/>
        <v>0</v>
      </c>
      <c r="H918" s="30">
        <f t="shared" si="1403"/>
        <v>4209.2</v>
      </c>
      <c r="I918" s="30">
        <f t="shared" si="1403"/>
        <v>0</v>
      </c>
      <c r="J918" s="30">
        <f t="shared" si="1403"/>
        <v>3889.1749</v>
      </c>
      <c r="K918" s="30">
        <f t="shared" si="1403"/>
        <v>0.5</v>
      </c>
      <c r="L918" s="30">
        <f t="shared" si="1403"/>
        <v>8098.8748999999998</v>
      </c>
      <c r="M918" s="30">
        <f t="shared" si="1404"/>
        <v>4209.2</v>
      </c>
      <c r="N918" s="30">
        <f t="shared" si="1403"/>
        <v>0</v>
      </c>
      <c r="O918" s="30">
        <f t="shared" si="1403"/>
        <v>4209.2</v>
      </c>
      <c r="P918" s="30">
        <f t="shared" si="1403"/>
        <v>0</v>
      </c>
      <c r="Q918" s="30">
        <f t="shared" si="1403"/>
        <v>4209.2</v>
      </c>
      <c r="R918" s="30">
        <f t="shared" si="1405"/>
        <v>4209.2</v>
      </c>
      <c r="S918" s="30">
        <f t="shared" si="1403"/>
        <v>0</v>
      </c>
      <c r="T918" s="30">
        <f t="shared" si="1403"/>
        <v>4209.2</v>
      </c>
      <c r="U918" s="30">
        <f t="shared" si="1403"/>
        <v>0</v>
      </c>
      <c r="V918" s="30">
        <f t="shared" si="1403"/>
        <v>4209.2</v>
      </c>
      <c r="X918" s="183"/>
    </row>
    <row r="919" spans="1:24" ht="15.75" outlineLevel="3" x14ac:dyDescent="0.2">
      <c r="A919" s="32" t="s">
        <v>560</v>
      </c>
      <c r="B919" s="32" t="s">
        <v>511</v>
      </c>
      <c r="C919" s="32" t="s">
        <v>159</v>
      </c>
      <c r="D919" s="32"/>
      <c r="E919" s="33" t="s">
        <v>160</v>
      </c>
      <c r="F919" s="30">
        <f>F920+F926</f>
        <v>4209.2</v>
      </c>
      <c r="G919" s="30">
        <f t="shared" ref="G919:J919" si="1406">G920+G926</f>
        <v>0</v>
      </c>
      <c r="H919" s="30">
        <f t="shared" si="1406"/>
        <v>4209.2</v>
      </c>
      <c r="I919" s="30">
        <f t="shared" si="1406"/>
        <v>0</v>
      </c>
      <c r="J919" s="30">
        <f t="shared" si="1406"/>
        <v>3889.1749</v>
      </c>
      <c r="K919" s="30">
        <f t="shared" ref="K919:L919" si="1407">K920+K926</f>
        <v>0.5</v>
      </c>
      <c r="L919" s="30">
        <f t="shared" si="1407"/>
        <v>8098.8748999999998</v>
      </c>
      <c r="M919" s="30">
        <f t="shared" ref="M919:R919" si="1408">M920+M926</f>
        <v>4209.2</v>
      </c>
      <c r="N919" s="30">
        <f t="shared" ref="N919" si="1409">N920+N926</f>
        <v>0</v>
      </c>
      <c r="O919" s="30">
        <f t="shared" ref="O919:Q919" si="1410">O920+O926</f>
        <v>4209.2</v>
      </c>
      <c r="P919" s="30">
        <f t="shared" si="1410"/>
        <v>0</v>
      </c>
      <c r="Q919" s="30">
        <f t="shared" si="1410"/>
        <v>4209.2</v>
      </c>
      <c r="R919" s="30">
        <f t="shared" si="1408"/>
        <v>4209.2</v>
      </c>
      <c r="S919" s="30">
        <f t="shared" ref="S919" si="1411">S920+S926</f>
        <v>0</v>
      </c>
      <c r="T919" s="30">
        <f t="shared" ref="T919:V919" si="1412">T920+T926</f>
        <v>4209.2</v>
      </c>
      <c r="U919" s="30">
        <f t="shared" si="1412"/>
        <v>0</v>
      </c>
      <c r="V919" s="30">
        <f t="shared" si="1412"/>
        <v>4209.2</v>
      </c>
      <c r="X919" s="183"/>
    </row>
    <row r="920" spans="1:24" ht="31.5" outlineLevel="4" x14ac:dyDescent="0.2">
      <c r="A920" s="32" t="s">
        <v>560</v>
      </c>
      <c r="B920" s="32" t="s">
        <v>511</v>
      </c>
      <c r="C920" s="32" t="s">
        <v>161</v>
      </c>
      <c r="D920" s="32"/>
      <c r="E920" s="33" t="s">
        <v>435</v>
      </c>
      <c r="F920" s="30">
        <f t="shared" si="1403"/>
        <v>254</v>
      </c>
      <c r="G920" s="30">
        <f t="shared" si="1403"/>
        <v>0</v>
      </c>
      <c r="H920" s="30">
        <f t="shared" si="1403"/>
        <v>254</v>
      </c>
      <c r="I920" s="30">
        <f t="shared" si="1403"/>
        <v>0</v>
      </c>
      <c r="J920" s="30">
        <f t="shared" si="1403"/>
        <v>0</v>
      </c>
      <c r="K920" s="30">
        <f t="shared" si="1403"/>
        <v>0.5</v>
      </c>
      <c r="L920" s="30">
        <f t="shared" si="1403"/>
        <v>254.5</v>
      </c>
      <c r="M920" s="30">
        <f t="shared" si="1404"/>
        <v>254</v>
      </c>
      <c r="N920" s="30">
        <f t="shared" si="1403"/>
        <v>0</v>
      </c>
      <c r="O920" s="30">
        <f t="shared" si="1403"/>
        <v>254</v>
      </c>
      <c r="P920" s="30">
        <f t="shared" si="1403"/>
        <v>0</v>
      </c>
      <c r="Q920" s="30">
        <f t="shared" si="1403"/>
        <v>254</v>
      </c>
      <c r="R920" s="30">
        <f t="shared" si="1405"/>
        <v>254</v>
      </c>
      <c r="S920" s="30">
        <f t="shared" si="1403"/>
        <v>0</v>
      </c>
      <c r="T920" s="30">
        <f t="shared" si="1403"/>
        <v>254</v>
      </c>
      <c r="U920" s="30">
        <f t="shared" si="1403"/>
        <v>0</v>
      </c>
      <c r="V920" s="30">
        <f t="shared" si="1403"/>
        <v>254</v>
      </c>
      <c r="X920" s="183"/>
    </row>
    <row r="921" spans="1:24" ht="31.5" outlineLevel="5" x14ac:dyDescent="0.2">
      <c r="A921" s="32" t="s">
        <v>560</v>
      </c>
      <c r="B921" s="32" t="s">
        <v>511</v>
      </c>
      <c r="C921" s="32" t="s">
        <v>333</v>
      </c>
      <c r="D921" s="32"/>
      <c r="E921" s="33" t="s">
        <v>334</v>
      </c>
      <c r="F921" s="30">
        <f>F923+F924+F925+F922</f>
        <v>254</v>
      </c>
      <c r="G921" s="30">
        <f t="shared" ref="G921:J921" si="1413">G923+G924+G925+G922</f>
        <v>0</v>
      </c>
      <c r="H921" s="30">
        <f t="shared" si="1413"/>
        <v>254</v>
      </c>
      <c r="I921" s="30">
        <f t="shared" si="1413"/>
        <v>0</v>
      </c>
      <c r="J921" s="30">
        <f t="shared" si="1413"/>
        <v>0</v>
      </c>
      <c r="K921" s="30">
        <f t="shared" ref="K921:L921" si="1414">K923+K924+K925+K922</f>
        <v>0.5</v>
      </c>
      <c r="L921" s="30">
        <f t="shared" si="1414"/>
        <v>254.5</v>
      </c>
      <c r="M921" s="30">
        <f t="shared" ref="M921:R921" si="1415">M923+M924+M925+M922</f>
        <v>254</v>
      </c>
      <c r="N921" s="30">
        <f t="shared" ref="N921" si="1416">N923+N924+N925+N922</f>
        <v>0</v>
      </c>
      <c r="O921" s="30">
        <f t="shared" ref="O921:Q921" si="1417">O923+O924+O925+O922</f>
        <v>254</v>
      </c>
      <c r="P921" s="30">
        <f t="shared" si="1417"/>
        <v>0</v>
      </c>
      <c r="Q921" s="30">
        <f t="shared" si="1417"/>
        <v>254</v>
      </c>
      <c r="R921" s="30">
        <f t="shared" si="1415"/>
        <v>254</v>
      </c>
      <c r="S921" s="30">
        <f t="shared" ref="S921" si="1418">S923+S924+S925+S922</f>
        <v>0</v>
      </c>
      <c r="T921" s="30">
        <f t="shared" ref="T921:V921" si="1419">T923+T924+T925+T922</f>
        <v>254</v>
      </c>
      <c r="U921" s="30">
        <f t="shared" si="1419"/>
        <v>0</v>
      </c>
      <c r="V921" s="30">
        <f t="shared" si="1419"/>
        <v>254</v>
      </c>
      <c r="X921" s="183"/>
    </row>
    <row r="922" spans="1:24" ht="47.25" hidden="1" outlineLevel="5" x14ac:dyDescent="0.2">
      <c r="A922" s="34" t="s">
        <v>560</v>
      </c>
      <c r="B922" s="34" t="s">
        <v>511</v>
      </c>
      <c r="C922" s="34" t="s">
        <v>333</v>
      </c>
      <c r="D922" s="34" t="s">
        <v>4</v>
      </c>
      <c r="E922" s="35" t="s">
        <v>5</v>
      </c>
      <c r="F922" s="31">
        <v>28.3</v>
      </c>
      <c r="G922" s="31"/>
      <c r="H922" s="31">
        <f>SUM(F922:G922)</f>
        <v>28.3</v>
      </c>
      <c r="I922" s="31"/>
      <c r="J922" s="31"/>
      <c r="K922" s="31"/>
      <c r="L922" s="31">
        <f>SUM(H922:K922)</f>
        <v>28.3</v>
      </c>
      <c r="M922" s="31">
        <v>28.3</v>
      </c>
      <c r="N922" s="31"/>
      <c r="O922" s="31">
        <f>SUM(M922:N922)</f>
        <v>28.3</v>
      </c>
      <c r="P922" s="31"/>
      <c r="Q922" s="31">
        <f>SUM(O922:P922)</f>
        <v>28.3</v>
      </c>
      <c r="R922" s="31">
        <v>28.3</v>
      </c>
      <c r="S922" s="31"/>
      <c r="T922" s="31">
        <f>SUM(R922:S922)</f>
        <v>28.3</v>
      </c>
      <c r="U922" s="31"/>
      <c r="V922" s="31">
        <f>SUM(T922:U922)</f>
        <v>28.3</v>
      </c>
      <c r="X922" s="183"/>
    </row>
    <row r="923" spans="1:24" ht="15.75" outlineLevel="7" x14ac:dyDescent="0.2">
      <c r="A923" s="34" t="s">
        <v>560</v>
      </c>
      <c r="B923" s="34" t="s">
        <v>511</v>
      </c>
      <c r="C923" s="34" t="s">
        <v>333</v>
      </c>
      <c r="D923" s="34" t="s">
        <v>7</v>
      </c>
      <c r="E923" s="35" t="s">
        <v>8</v>
      </c>
      <c r="F923" s="31">
        <v>71.599999999999994</v>
      </c>
      <c r="G923" s="31"/>
      <c r="H923" s="31">
        <f>SUM(F923:G923)</f>
        <v>71.599999999999994</v>
      </c>
      <c r="I923" s="31"/>
      <c r="J923" s="31"/>
      <c r="K923" s="31">
        <v>0.5</v>
      </c>
      <c r="L923" s="31">
        <f>SUM(H923:K923)</f>
        <v>72.099999999999994</v>
      </c>
      <c r="M923" s="31">
        <v>71.599999999999994</v>
      </c>
      <c r="N923" s="31"/>
      <c r="O923" s="31">
        <f>SUM(M923:N923)</f>
        <v>71.599999999999994</v>
      </c>
      <c r="P923" s="31"/>
      <c r="Q923" s="31">
        <f>SUM(O923:P923)</f>
        <v>71.599999999999994</v>
      </c>
      <c r="R923" s="31">
        <v>71.599999999999994</v>
      </c>
      <c r="S923" s="31"/>
      <c r="T923" s="31">
        <f>SUM(R923:S923)</f>
        <v>71.599999999999994</v>
      </c>
      <c r="U923" s="31"/>
      <c r="V923" s="31">
        <f>SUM(T923:U923)</f>
        <v>71.599999999999994</v>
      </c>
      <c r="X923" s="183"/>
    </row>
    <row r="924" spans="1:24" ht="31.5" hidden="1" outlineLevel="7" x14ac:dyDescent="0.2">
      <c r="A924" s="34" t="s">
        <v>560</v>
      </c>
      <c r="B924" s="34" t="s">
        <v>511</v>
      </c>
      <c r="C924" s="34" t="s">
        <v>333</v>
      </c>
      <c r="D924" s="34" t="s">
        <v>65</v>
      </c>
      <c r="E924" s="35" t="s">
        <v>66</v>
      </c>
      <c r="F924" s="31">
        <v>30</v>
      </c>
      <c r="G924" s="31"/>
      <c r="H924" s="31">
        <f>SUM(F924:G924)</f>
        <v>30</v>
      </c>
      <c r="I924" s="31"/>
      <c r="J924" s="31"/>
      <c r="K924" s="31"/>
      <c r="L924" s="31">
        <f>SUM(H924:K924)</f>
        <v>30</v>
      </c>
      <c r="M924" s="31">
        <v>30</v>
      </c>
      <c r="N924" s="31"/>
      <c r="O924" s="31">
        <f>SUM(M924:N924)</f>
        <v>30</v>
      </c>
      <c r="P924" s="31"/>
      <c r="Q924" s="31">
        <f>SUM(O924:P924)</f>
        <v>30</v>
      </c>
      <c r="R924" s="31">
        <v>30</v>
      </c>
      <c r="S924" s="31"/>
      <c r="T924" s="31">
        <f>SUM(R924:S924)</f>
        <v>30</v>
      </c>
      <c r="U924" s="31"/>
      <c r="V924" s="31">
        <f>SUM(T924:U924)</f>
        <v>30</v>
      </c>
      <c r="X924" s="183"/>
    </row>
    <row r="925" spans="1:24" ht="15.75" hidden="1" outlineLevel="7" x14ac:dyDescent="0.2">
      <c r="A925" s="34" t="s">
        <v>560</v>
      </c>
      <c r="B925" s="34" t="s">
        <v>511</v>
      </c>
      <c r="C925" s="34" t="s">
        <v>333</v>
      </c>
      <c r="D925" s="34" t="s">
        <v>15</v>
      </c>
      <c r="E925" s="35" t="s">
        <v>16</v>
      </c>
      <c r="F925" s="31">
        <v>124.1</v>
      </c>
      <c r="G925" s="31"/>
      <c r="H925" s="31">
        <f>SUM(F925:G925)</f>
        <v>124.1</v>
      </c>
      <c r="I925" s="31"/>
      <c r="J925" s="31"/>
      <c r="K925" s="31"/>
      <c r="L925" s="31">
        <f>SUM(H925:K925)</f>
        <v>124.1</v>
      </c>
      <c r="M925" s="31">
        <v>124.1</v>
      </c>
      <c r="N925" s="31"/>
      <c r="O925" s="31">
        <f>SUM(M925:N925)</f>
        <v>124.1</v>
      </c>
      <c r="P925" s="31"/>
      <c r="Q925" s="31">
        <f>SUM(O925:P925)</f>
        <v>124.1</v>
      </c>
      <c r="R925" s="31">
        <v>124.1</v>
      </c>
      <c r="S925" s="31"/>
      <c r="T925" s="31">
        <f>SUM(R925:S925)</f>
        <v>124.1</v>
      </c>
      <c r="U925" s="31"/>
      <c r="V925" s="31">
        <f>SUM(T925:U925)</f>
        <v>124.1</v>
      </c>
      <c r="X925" s="183"/>
    </row>
    <row r="926" spans="1:24" ht="31.5" outlineLevel="7" x14ac:dyDescent="0.2">
      <c r="A926" s="32" t="s">
        <v>560</v>
      </c>
      <c r="B926" s="32" t="s">
        <v>511</v>
      </c>
      <c r="C926" s="32" t="s">
        <v>713</v>
      </c>
      <c r="D926" s="34"/>
      <c r="E926" s="48" t="s">
        <v>882</v>
      </c>
      <c r="F926" s="30">
        <f>F927</f>
        <v>3955.2</v>
      </c>
      <c r="G926" s="30">
        <f t="shared" ref="G926:L926" si="1420">G927</f>
        <v>0</v>
      </c>
      <c r="H926" s="30">
        <f t="shared" si="1420"/>
        <v>3955.2</v>
      </c>
      <c r="I926" s="30">
        <f t="shared" si="1420"/>
        <v>0</v>
      </c>
      <c r="J926" s="30">
        <f t="shared" si="1420"/>
        <v>3889.1749</v>
      </c>
      <c r="K926" s="30">
        <f t="shared" si="1420"/>
        <v>0</v>
      </c>
      <c r="L926" s="30">
        <f t="shared" si="1420"/>
        <v>7844.3748999999998</v>
      </c>
      <c r="M926" s="30">
        <f t="shared" ref="M926:R926" si="1421">M927</f>
        <v>3955.2</v>
      </c>
      <c r="N926" s="30">
        <f t="shared" ref="N926" si="1422">N927</f>
        <v>0</v>
      </c>
      <c r="O926" s="30">
        <f t="shared" ref="O926:Q926" si="1423">O927</f>
        <v>3955.2</v>
      </c>
      <c r="P926" s="30">
        <f t="shared" si="1423"/>
        <v>0</v>
      </c>
      <c r="Q926" s="30">
        <f t="shared" si="1423"/>
        <v>3955.2</v>
      </c>
      <c r="R926" s="30">
        <f t="shared" si="1421"/>
        <v>3955.2</v>
      </c>
      <c r="S926" s="30">
        <f t="shared" ref="S926" si="1424">S927</f>
        <v>0</v>
      </c>
      <c r="T926" s="30">
        <f t="shared" ref="T926:V926" si="1425">T927</f>
        <v>3955.2</v>
      </c>
      <c r="U926" s="30">
        <f t="shared" si="1425"/>
        <v>0</v>
      </c>
      <c r="V926" s="30">
        <f t="shared" si="1425"/>
        <v>3955.2</v>
      </c>
      <c r="X926" s="183"/>
    </row>
    <row r="927" spans="1:24" ht="31.5" outlineLevel="7" x14ac:dyDescent="0.2">
      <c r="A927" s="34" t="s">
        <v>560</v>
      </c>
      <c r="B927" s="34" t="s">
        <v>511</v>
      </c>
      <c r="C927" s="34" t="s">
        <v>713</v>
      </c>
      <c r="D927" s="34" t="s">
        <v>65</v>
      </c>
      <c r="E927" s="35" t="s">
        <v>66</v>
      </c>
      <c r="F927" s="31">
        <v>3955.2</v>
      </c>
      <c r="G927" s="31"/>
      <c r="H927" s="31">
        <f>SUM(F927:G927)</f>
        <v>3955.2</v>
      </c>
      <c r="I927" s="31"/>
      <c r="J927" s="31">
        <v>3889.1749</v>
      </c>
      <c r="K927" s="31"/>
      <c r="L927" s="31">
        <f>SUM(H927:K927)</f>
        <v>7844.3748999999998</v>
      </c>
      <c r="M927" s="31">
        <v>3955.2</v>
      </c>
      <c r="N927" s="31"/>
      <c r="O927" s="31">
        <f>SUM(M927:N927)</f>
        <v>3955.2</v>
      </c>
      <c r="P927" s="31"/>
      <c r="Q927" s="31">
        <f>SUM(O927:P927)</f>
        <v>3955.2</v>
      </c>
      <c r="R927" s="31">
        <v>3955.2</v>
      </c>
      <c r="S927" s="31"/>
      <c r="T927" s="31">
        <f>SUM(R927:S927)</f>
        <v>3955.2</v>
      </c>
      <c r="U927" s="31"/>
      <c r="V927" s="31">
        <f>SUM(T927:U927)</f>
        <v>3955.2</v>
      </c>
      <c r="X927" s="183"/>
    </row>
    <row r="928" spans="1:24" ht="15.75" outlineLevel="7" x14ac:dyDescent="0.2">
      <c r="A928" s="32" t="s">
        <v>560</v>
      </c>
      <c r="B928" s="32" t="s">
        <v>473</v>
      </c>
      <c r="C928" s="34"/>
      <c r="D928" s="34"/>
      <c r="E928" s="69" t="s">
        <v>474</v>
      </c>
      <c r="F928" s="30">
        <f>F929+F948+F942</f>
        <v>69599.600000000006</v>
      </c>
      <c r="G928" s="30">
        <f t="shared" ref="G928:J928" si="1426">G929+G948+G942</f>
        <v>0</v>
      </c>
      <c r="H928" s="30">
        <f t="shared" si="1426"/>
        <v>69599.600000000006</v>
      </c>
      <c r="I928" s="30">
        <f t="shared" si="1426"/>
        <v>14040.592570000001</v>
      </c>
      <c r="J928" s="30">
        <f t="shared" si="1426"/>
        <v>341.35939000000002</v>
      </c>
      <c r="K928" s="30">
        <f t="shared" ref="K928:L928" si="1427">K929+K948+K942</f>
        <v>7647.9275300000008</v>
      </c>
      <c r="L928" s="30">
        <f t="shared" si="1427"/>
        <v>91629.479489999998</v>
      </c>
      <c r="M928" s="30">
        <f t="shared" ref="M928:R928" si="1428">M929+M948+M942</f>
        <v>69399.600000000006</v>
      </c>
      <c r="N928" s="30">
        <f t="shared" ref="N928" si="1429">N929+N948+N942</f>
        <v>0</v>
      </c>
      <c r="O928" s="30">
        <f t="shared" ref="O928:Q928" si="1430">O929+O948+O942</f>
        <v>69399.600000000006</v>
      </c>
      <c r="P928" s="30">
        <f t="shared" si="1430"/>
        <v>0</v>
      </c>
      <c r="Q928" s="30">
        <f t="shared" si="1430"/>
        <v>69399.600000000006</v>
      </c>
      <c r="R928" s="30">
        <f t="shared" si="1428"/>
        <v>69399.600000000006</v>
      </c>
      <c r="S928" s="30">
        <f t="shared" ref="S928" si="1431">S929+S948+S942</f>
        <v>0</v>
      </c>
      <c r="T928" s="30">
        <f t="shared" ref="T928:V928" si="1432">T929+T948+T942</f>
        <v>69399.600000000006</v>
      </c>
      <c r="U928" s="30">
        <f t="shared" si="1432"/>
        <v>0</v>
      </c>
      <c r="V928" s="30">
        <f t="shared" si="1432"/>
        <v>69399.600000000006</v>
      </c>
      <c r="X928" s="183"/>
    </row>
    <row r="929" spans="1:24" ht="15.75" outlineLevel="1" x14ac:dyDescent="0.2">
      <c r="A929" s="32" t="s">
        <v>560</v>
      </c>
      <c r="B929" s="32" t="s">
        <v>558</v>
      </c>
      <c r="C929" s="32"/>
      <c r="D929" s="32"/>
      <c r="E929" s="33" t="s">
        <v>559</v>
      </c>
      <c r="F929" s="30">
        <f t="shared" ref="F929:V929" si="1433">F930</f>
        <v>59322.6</v>
      </c>
      <c r="G929" s="30">
        <f t="shared" si="1433"/>
        <v>0</v>
      </c>
      <c r="H929" s="30">
        <f t="shared" si="1433"/>
        <v>59322.6</v>
      </c>
      <c r="I929" s="30">
        <f t="shared" si="1433"/>
        <v>0</v>
      </c>
      <c r="J929" s="30">
        <f t="shared" si="1433"/>
        <v>341.35939000000002</v>
      </c>
      <c r="K929" s="30">
        <f t="shared" si="1433"/>
        <v>2967.73</v>
      </c>
      <c r="L929" s="30">
        <f t="shared" si="1433"/>
        <v>62631.68939</v>
      </c>
      <c r="M929" s="30">
        <f t="shared" si="1433"/>
        <v>59122.6</v>
      </c>
      <c r="N929" s="30">
        <f t="shared" si="1433"/>
        <v>0</v>
      </c>
      <c r="O929" s="30">
        <f t="shared" si="1433"/>
        <v>59122.6</v>
      </c>
      <c r="P929" s="30">
        <f t="shared" si="1433"/>
        <v>0</v>
      </c>
      <c r="Q929" s="30">
        <f t="shared" si="1433"/>
        <v>59122.6</v>
      </c>
      <c r="R929" s="30">
        <f>R930</f>
        <v>59122.6</v>
      </c>
      <c r="S929" s="30">
        <f t="shared" si="1433"/>
        <v>0</v>
      </c>
      <c r="T929" s="30">
        <f t="shared" si="1433"/>
        <v>59122.6</v>
      </c>
      <c r="U929" s="30">
        <f t="shared" si="1433"/>
        <v>0</v>
      </c>
      <c r="V929" s="30">
        <f t="shared" si="1433"/>
        <v>59122.6</v>
      </c>
      <c r="X929" s="183"/>
    </row>
    <row r="930" spans="1:24" ht="31.5" outlineLevel="2" x14ac:dyDescent="0.2">
      <c r="A930" s="32" t="s">
        <v>560</v>
      </c>
      <c r="B930" s="32" t="s">
        <v>558</v>
      </c>
      <c r="C930" s="32" t="s">
        <v>157</v>
      </c>
      <c r="D930" s="32"/>
      <c r="E930" s="33" t="s">
        <v>158</v>
      </c>
      <c r="F930" s="30">
        <f>F938+F931</f>
        <v>59322.6</v>
      </c>
      <c r="G930" s="30">
        <f t="shared" ref="G930:J930" si="1434">G938+G931</f>
        <v>0</v>
      </c>
      <c r="H930" s="30">
        <f t="shared" si="1434"/>
        <v>59322.6</v>
      </c>
      <c r="I930" s="30">
        <f t="shared" si="1434"/>
        <v>0</v>
      </c>
      <c r="J930" s="30">
        <f t="shared" si="1434"/>
        <v>341.35939000000002</v>
      </c>
      <c r="K930" s="30">
        <f t="shared" ref="K930:L930" si="1435">K938+K931</f>
        <v>2967.73</v>
      </c>
      <c r="L930" s="30">
        <f t="shared" si="1435"/>
        <v>62631.68939</v>
      </c>
      <c r="M930" s="30">
        <f t="shared" ref="M930:R930" si="1436">M938+M931</f>
        <v>59122.6</v>
      </c>
      <c r="N930" s="30">
        <f t="shared" ref="N930" si="1437">N938+N931</f>
        <v>0</v>
      </c>
      <c r="O930" s="30">
        <f t="shared" ref="O930:Q930" si="1438">O938+O931</f>
        <v>59122.6</v>
      </c>
      <c r="P930" s="30">
        <f t="shared" si="1438"/>
        <v>0</v>
      </c>
      <c r="Q930" s="30">
        <f t="shared" si="1438"/>
        <v>59122.6</v>
      </c>
      <c r="R930" s="30">
        <f t="shared" si="1436"/>
        <v>59122.6</v>
      </c>
      <c r="S930" s="30">
        <f t="shared" ref="S930" si="1439">S938+S931</f>
        <v>0</v>
      </c>
      <c r="T930" s="30">
        <f t="shared" ref="T930:V930" si="1440">T938+T931</f>
        <v>59122.6</v>
      </c>
      <c r="U930" s="30">
        <f t="shared" si="1440"/>
        <v>0</v>
      </c>
      <c r="V930" s="30">
        <f t="shared" si="1440"/>
        <v>59122.6</v>
      </c>
      <c r="X930" s="183"/>
    </row>
    <row r="931" spans="1:24" ht="15.75" outlineLevel="2" x14ac:dyDescent="0.2">
      <c r="A931" s="32" t="s">
        <v>560</v>
      </c>
      <c r="B931" s="32" t="s">
        <v>558</v>
      </c>
      <c r="C931" s="32" t="s">
        <v>231</v>
      </c>
      <c r="D931" s="32"/>
      <c r="E931" s="33" t="s">
        <v>232</v>
      </c>
      <c r="F931" s="30">
        <f>F935</f>
        <v>200</v>
      </c>
      <c r="G931" s="30">
        <f>G935</f>
        <v>0</v>
      </c>
      <c r="H931" s="30">
        <f>H935+H932</f>
        <v>200</v>
      </c>
      <c r="I931" s="30">
        <f t="shared" ref="I931:V931" si="1441">I935+I932</f>
        <v>0</v>
      </c>
      <c r="J931" s="30">
        <f t="shared" si="1441"/>
        <v>0</v>
      </c>
      <c r="K931" s="30">
        <f t="shared" si="1441"/>
        <v>-32.27000000000001</v>
      </c>
      <c r="L931" s="30">
        <f t="shared" si="1441"/>
        <v>167.73</v>
      </c>
      <c r="M931" s="30">
        <f t="shared" si="1441"/>
        <v>0</v>
      </c>
      <c r="N931" s="30">
        <f t="shared" si="1441"/>
        <v>0</v>
      </c>
      <c r="O931" s="30">
        <f t="shared" si="1441"/>
        <v>0</v>
      </c>
      <c r="P931" s="30">
        <f t="shared" si="1441"/>
        <v>0</v>
      </c>
      <c r="Q931" s="30">
        <f t="shared" si="1441"/>
        <v>0</v>
      </c>
      <c r="R931" s="30">
        <f t="shared" si="1441"/>
        <v>0</v>
      </c>
      <c r="S931" s="30">
        <f t="shared" si="1441"/>
        <v>0</v>
      </c>
      <c r="T931" s="30">
        <f t="shared" si="1441"/>
        <v>0</v>
      </c>
      <c r="U931" s="30">
        <f t="shared" si="1441"/>
        <v>0</v>
      </c>
      <c r="V931" s="30">
        <f t="shared" si="1441"/>
        <v>0</v>
      </c>
      <c r="X931" s="183"/>
    </row>
    <row r="932" spans="1:24" ht="31.5" outlineLevel="2" x14ac:dyDescent="0.2">
      <c r="A932" s="32" t="s">
        <v>560</v>
      </c>
      <c r="B932" s="32" t="s">
        <v>558</v>
      </c>
      <c r="C932" s="32" t="s">
        <v>233</v>
      </c>
      <c r="D932" s="32"/>
      <c r="E932" s="33" t="s">
        <v>430</v>
      </c>
      <c r="F932" s="30"/>
      <c r="G932" s="30"/>
      <c r="H932" s="30"/>
      <c r="I932" s="30">
        <f t="shared" ref="I932:L933" si="1442">I933</f>
        <v>0</v>
      </c>
      <c r="J932" s="30">
        <f t="shared" si="1442"/>
        <v>0</v>
      </c>
      <c r="K932" s="30">
        <f t="shared" si="1442"/>
        <v>167.73</v>
      </c>
      <c r="L932" s="30">
        <f t="shared" si="1442"/>
        <v>167.73</v>
      </c>
      <c r="M932" s="30"/>
      <c r="N932" s="30"/>
      <c r="O932" s="30"/>
      <c r="P932" s="30"/>
      <c r="Q932" s="30"/>
      <c r="R932" s="30"/>
      <c r="S932" s="30"/>
      <c r="T932" s="30"/>
      <c r="U932" s="30"/>
      <c r="V932" s="30"/>
      <c r="X932" s="183"/>
    </row>
    <row r="933" spans="1:24" ht="31.5" outlineLevel="2" x14ac:dyDescent="0.2">
      <c r="A933" s="32" t="s">
        <v>560</v>
      </c>
      <c r="B933" s="32" t="s">
        <v>558</v>
      </c>
      <c r="C933" s="22" t="s">
        <v>616</v>
      </c>
      <c r="D933" s="22"/>
      <c r="E933" s="39" t="s">
        <v>613</v>
      </c>
      <c r="F933" s="30"/>
      <c r="G933" s="30"/>
      <c r="H933" s="30"/>
      <c r="I933" s="30">
        <f t="shared" si="1442"/>
        <v>0</v>
      </c>
      <c r="J933" s="30">
        <f t="shared" si="1442"/>
        <v>0</v>
      </c>
      <c r="K933" s="30">
        <f t="shared" si="1442"/>
        <v>167.73</v>
      </c>
      <c r="L933" s="30">
        <f t="shared" si="1442"/>
        <v>167.73</v>
      </c>
      <c r="M933" s="30"/>
      <c r="N933" s="30"/>
      <c r="O933" s="30"/>
      <c r="P933" s="30"/>
      <c r="Q933" s="30"/>
      <c r="R933" s="30"/>
      <c r="S933" s="30"/>
      <c r="T933" s="30"/>
      <c r="U933" s="30"/>
      <c r="V933" s="30"/>
      <c r="X933" s="183"/>
    </row>
    <row r="934" spans="1:24" ht="31.5" outlineLevel="2" collapsed="1" x14ac:dyDescent="0.2">
      <c r="A934" s="34" t="s">
        <v>560</v>
      </c>
      <c r="B934" s="34" t="s">
        <v>558</v>
      </c>
      <c r="C934" s="26" t="s">
        <v>616</v>
      </c>
      <c r="D934" s="26" t="s">
        <v>65</v>
      </c>
      <c r="E934" s="7" t="s">
        <v>421</v>
      </c>
      <c r="F934" s="30"/>
      <c r="G934" s="30"/>
      <c r="H934" s="30"/>
      <c r="I934" s="31"/>
      <c r="J934" s="31"/>
      <c r="K934" s="31">
        <v>167.73</v>
      </c>
      <c r="L934" s="31">
        <f>SUM(H934:K934)</f>
        <v>167.73</v>
      </c>
      <c r="M934" s="30"/>
      <c r="N934" s="30"/>
      <c r="O934" s="30"/>
      <c r="P934" s="30"/>
      <c r="Q934" s="30"/>
      <c r="R934" s="30"/>
      <c r="S934" s="30"/>
      <c r="T934" s="30"/>
      <c r="U934" s="30"/>
      <c r="V934" s="30"/>
      <c r="X934" s="183"/>
    </row>
    <row r="935" spans="1:24" ht="15.75" hidden="1" outlineLevel="7" x14ac:dyDescent="0.2">
      <c r="A935" s="32" t="s">
        <v>560</v>
      </c>
      <c r="B935" s="32" t="s">
        <v>558</v>
      </c>
      <c r="C935" s="32" t="s">
        <v>770</v>
      </c>
      <c r="D935" s="34"/>
      <c r="E935" s="33" t="s">
        <v>663</v>
      </c>
      <c r="F935" s="30">
        <f>F936</f>
        <v>200</v>
      </c>
      <c r="G935" s="30">
        <f t="shared" ref="G935:L936" si="1443">G936</f>
        <v>0</v>
      </c>
      <c r="H935" s="30">
        <f t="shared" si="1443"/>
        <v>200</v>
      </c>
      <c r="I935" s="30">
        <f t="shared" si="1443"/>
        <v>0</v>
      </c>
      <c r="J935" s="30">
        <f t="shared" si="1443"/>
        <v>0</v>
      </c>
      <c r="K935" s="30">
        <f t="shared" si="1443"/>
        <v>-200</v>
      </c>
      <c r="L935" s="30">
        <f t="shared" si="1443"/>
        <v>0</v>
      </c>
      <c r="M935" s="30"/>
      <c r="N935" s="30">
        <f t="shared" ref="N935:N936" si="1444">N936</f>
        <v>0</v>
      </c>
      <c r="O935" s="30">
        <f t="shared" ref="O935:Q936" si="1445">O936</f>
        <v>0</v>
      </c>
      <c r="P935" s="30">
        <f t="shared" si="1445"/>
        <v>0</v>
      </c>
      <c r="Q935" s="30">
        <f t="shared" si="1445"/>
        <v>0</v>
      </c>
      <c r="R935" s="30"/>
      <c r="S935" s="30">
        <f t="shared" ref="S935:S936" si="1446">S936</f>
        <v>0</v>
      </c>
      <c r="T935" s="30">
        <f t="shared" ref="T935:V936" si="1447">T936</f>
        <v>0</v>
      </c>
      <c r="U935" s="30">
        <f t="shared" si="1447"/>
        <v>0</v>
      </c>
      <c r="V935" s="30">
        <f t="shared" si="1447"/>
        <v>0</v>
      </c>
      <c r="X935" s="183"/>
    </row>
    <row r="936" spans="1:24" ht="63" hidden="1" outlineLevel="7" x14ac:dyDescent="0.2">
      <c r="A936" s="32" t="s">
        <v>560</v>
      </c>
      <c r="B936" s="32" t="s">
        <v>558</v>
      </c>
      <c r="C936" s="32" t="s">
        <v>772</v>
      </c>
      <c r="D936" s="34"/>
      <c r="E936" s="33" t="s">
        <v>739</v>
      </c>
      <c r="F936" s="30">
        <f>F937</f>
        <v>200</v>
      </c>
      <c r="G936" s="30">
        <f t="shared" si="1443"/>
        <v>0</v>
      </c>
      <c r="H936" s="30">
        <f t="shared" si="1443"/>
        <v>200</v>
      </c>
      <c r="I936" s="30">
        <f t="shared" si="1443"/>
        <v>0</v>
      </c>
      <c r="J936" s="30">
        <f t="shared" si="1443"/>
        <v>0</v>
      </c>
      <c r="K936" s="30">
        <f t="shared" si="1443"/>
        <v>-200</v>
      </c>
      <c r="L936" s="30">
        <f t="shared" si="1443"/>
        <v>0</v>
      </c>
      <c r="M936" s="30"/>
      <c r="N936" s="30">
        <f t="shared" si="1444"/>
        <v>0</v>
      </c>
      <c r="O936" s="30">
        <f t="shared" si="1445"/>
        <v>0</v>
      </c>
      <c r="P936" s="30">
        <f t="shared" si="1445"/>
        <v>0</v>
      </c>
      <c r="Q936" s="30">
        <f t="shared" si="1445"/>
        <v>0</v>
      </c>
      <c r="R936" s="30"/>
      <c r="S936" s="30">
        <f t="shared" si="1446"/>
        <v>0</v>
      </c>
      <c r="T936" s="30">
        <f t="shared" si="1447"/>
        <v>0</v>
      </c>
      <c r="U936" s="30">
        <f t="shared" si="1447"/>
        <v>0</v>
      </c>
      <c r="V936" s="30">
        <f t="shared" si="1447"/>
        <v>0</v>
      </c>
      <c r="X936" s="183"/>
    </row>
    <row r="937" spans="1:24" ht="31.5" hidden="1" outlineLevel="7" x14ac:dyDescent="0.2">
      <c r="A937" s="34" t="s">
        <v>560</v>
      </c>
      <c r="B937" s="34" t="s">
        <v>558</v>
      </c>
      <c r="C937" s="34" t="s">
        <v>772</v>
      </c>
      <c r="D937" s="34" t="s">
        <v>65</v>
      </c>
      <c r="E937" s="35" t="s">
        <v>66</v>
      </c>
      <c r="F937" s="31">
        <v>200</v>
      </c>
      <c r="G937" s="31"/>
      <c r="H937" s="31">
        <f>SUM(F937:G937)</f>
        <v>200</v>
      </c>
      <c r="I937" s="31"/>
      <c r="J937" s="31"/>
      <c r="K937" s="31">
        <v>-200</v>
      </c>
      <c r="L937" s="31">
        <f>SUM(H937:K937)</f>
        <v>0</v>
      </c>
      <c r="M937" s="31"/>
      <c r="N937" s="31"/>
      <c r="O937" s="31">
        <f>SUM(M937:N937)</f>
        <v>0</v>
      </c>
      <c r="P937" s="31"/>
      <c r="Q937" s="31">
        <f>SUM(O937:P937)</f>
        <v>0</v>
      </c>
      <c r="R937" s="31"/>
      <c r="S937" s="31"/>
      <c r="T937" s="31">
        <f>SUM(R937:S937)</f>
        <v>0</v>
      </c>
      <c r="U937" s="31"/>
      <c r="V937" s="31">
        <f>SUM(T937:U937)</f>
        <v>0</v>
      </c>
      <c r="X937" s="183"/>
    </row>
    <row r="938" spans="1:24" ht="31.5" outlineLevel="3" x14ac:dyDescent="0.2">
      <c r="A938" s="32" t="s">
        <v>560</v>
      </c>
      <c r="B938" s="32" t="s">
        <v>558</v>
      </c>
      <c r="C938" s="32" t="s">
        <v>335</v>
      </c>
      <c r="D938" s="32"/>
      <c r="E938" s="33" t="s">
        <v>336</v>
      </c>
      <c r="F938" s="30">
        <f t="shared" ref="F938:V940" si="1448">F939</f>
        <v>59122.6</v>
      </c>
      <c r="G938" s="30">
        <f t="shared" si="1448"/>
        <v>0</v>
      </c>
      <c r="H938" s="30">
        <f t="shared" si="1448"/>
        <v>59122.6</v>
      </c>
      <c r="I938" s="30">
        <f t="shared" si="1448"/>
        <v>0</v>
      </c>
      <c r="J938" s="30">
        <f t="shared" si="1448"/>
        <v>341.35939000000002</v>
      </c>
      <c r="K938" s="30">
        <f t="shared" si="1448"/>
        <v>3000</v>
      </c>
      <c r="L938" s="30">
        <f t="shared" si="1448"/>
        <v>62463.959389999996</v>
      </c>
      <c r="M938" s="30">
        <f t="shared" ref="M938:M940" si="1449">M939</f>
        <v>59122.6</v>
      </c>
      <c r="N938" s="30">
        <f t="shared" si="1448"/>
        <v>0</v>
      </c>
      <c r="O938" s="30">
        <f t="shared" si="1448"/>
        <v>59122.6</v>
      </c>
      <c r="P938" s="30">
        <f t="shared" si="1448"/>
        <v>0</v>
      </c>
      <c r="Q938" s="30">
        <f t="shared" si="1448"/>
        <v>59122.6</v>
      </c>
      <c r="R938" s="30">
        <f t="shared" ref="R938:R940" si="1450">R939</f>
        <v>59122.6</v>
      </c>
      <c r="S938" s="30">
        <f t="shared" si="1448"/>
        <v>0</v>
      </c>
      <c r="T938" s="30">
        <f t="shared" si="1448"/>
        <v>59122.6</v>
      </c>
      <c r="U938" s="30">
        <f t="shared" si="1448"/>
        <v>0</v>
      </c>
      <c r="V938" s="30">
        <f t="shared" si="1448"/>
        <v>59122.6</v>
      </c>
      <c r="X938" s="183"/>
    </row>
    <row r="939" spans="1:24" ht="31.5" outlineLevel="4" x14ac:dyDescent="0.2">
      <c r="A939" s="32" t="s">
        <v>560</v>
      </c>
      <c r="B939" s="32" t="s">
        <v>558</v>
      </c>
      <c r="C939" s="32" t="s">
        <v>337</v>
      </c>
      <c r="D939" s="32"/>
      <c r="E939" s="33" t="s">
        <v>35</v>
      </c>
      <c r="F939" s="30">
        <f t="shared" si="1448"/>
        <v>59122.6</v>
      </c>
      <c r="G939" s="30">
        <f t="shared" si="1448"/>
        <v>0</v>
      </c>
      <c r="H939" s="30">
        <f t="shared" si="1448"/>
        <v>59122.6</v>
      </c>
      <c r="I939" s="30">
        <f t="shared" si="1448"/>
        <v>0</v>
      </c>
      <c r="J939" s="30">
        <f t="shared" si="1448"/>
        <v>341.35939000000002</v>
      </c>
      <c r="K939" s="30">
        <f t="shared" si="1448"/>
        <v>3000</v>
      </c>
      <c r="L939" s="30">
        <f t="shared" si="1448"/>
        <v>62463.959389999996</v>
      </c>
      <c r="M939" s="30">
        <f t="shared" si="1449"/>
        <v>59122.6</v>
      </c>
      <c r="N939" s="30">
        <f t="shared" si="1448"/>
        <v>0</v>
      </c>
      <c r="O939" s="30">
        <f t="shared" si="1448"/>
        <v>59122.6</v>
      </c>
      <c r="P939" s="30">
        <f t="shared" si="1448"/>
        <v>0</v>
      </c>
      <c r="Q939" s="30">
        <f t="shared" si="1448"/>
        <v>59122.6</v>
      </c>
      <c r="R939" s="30">
        <f t="shared" si="1450"/>
        <v>59122.6</v>
      </c>
      <c r="S939" s="30">
        <f t="shared" si="1448"/>
        <v>0</v>
      </c>
      <c r="T939" s="30">
        <f t="shared" si="1448"/>
        <v>59122.6</v>
      </c>
      <c r="U939" s="30">
        <f t="shared" si="1448"/>
        <v>0</v>
      </c>
      <c r="V939" s="30">
        <f t="shared" si="1448"/>
        <v>59122.6</v>
      </c>
      <c r="X939" s="183"/>
    </row>
    <row r="940" spans="1:24" ht="15.75" outlineLevel="5" x14ac:dyDescent="0.2">
      <c r="A940" s="32" t="s">
        <v>560</v>
      </c>
      <c r="B940" s="32" t="s">
        <v>558</v>
      </c>
      <c r="C940" s="32" t="s">
        <v>338</v>
      </c>
      <c r="D940" s="32"/>
      <c r="E940" s="33" t="s">
        <v>315</v>
      </c>
      <c r="F940" s="30">
        <f t="shared" si="1448"/>
        <v>59122.6</v>
      </c>
      <c r="G940" s="30">
        <f t="shared" si="1448"/>
        <v>0</v>
      </c>
      <c r="H940" s="30">
        <f t="shared" si="1448"/>
        <v>59122.6</v>
      </c>
      <c r="I940" s="30">
        <f t="shared" si="1448"/>
        <v>0</v>
      </c>
      <c r="J940" s="30">
        <f t="shared" si="1448"/>
        <v>341.35939000000002</v>
      </c>
      <c r="K940" s="30">
        <f t="shared" si="1448"/>
        <v>3000</v>
      </c>
      <c r="L940" s="30">
        <f t="shared" si="1448"/>
        <v>62463.959389999996</v>
      </c>
      <c r="M940" s="30">
        <f t="shared" si="1449"/>
        <v>59122.6</v>
      </c>
      <c r="N940" s="30">
        <f t="shared" si="1448"/>
        <v>0</v>
      </c>
      <c r="O940" s="30">
        <f t="shared" si="1448"/>
        <v>59122.6</v>
      </c>
      <c r="P940" s="30">
        <f t="shared" si="1448"/>
        <v>0</v>
      </c>
      <c r="Q940" s="30">
        <f t="shared" si="1448"/>
        <v>59122.6</v>
      </c>
      <c r="R940" s="30">
        <f t="shared" si="1450"/>
        <v>59122.6</v>
      </c>
      <c r="S940" s="30">
        <f t="shared" si="1448"/>
        <v>0</v>
      </c>
      <c r="T940" s="30">
        <f t="shared" si="1448"/>
        <v>59122.6</v>
      </c>
      <c r="U940" s="30">
        <f t="shared" si="1448"/>
        <v>0</v>
      </c>
      <c r="V940" s="30">
        <f t="shared" si="1448"/>
        <v>59122.6</v>
      </c>
      <c r="X940" s="183"/>
    </row>
    <row r="941" spans="1:24" ht="31.5" outlineLevel="7" x14ac:dyDescent="0.2">
      <c r="A941" s="34" t="s">
        <v>560</v>
      </c>
      <c r="B941" s="34" t="s">
        <v>558</v>
      </c>
      <c r="C941" s="34" t="s">
        <v>338</v>
      </c>
      <c r="D941" s="34" t="s">
        <v>65</v>
      </c>
      <c r="E941" s="35" t="s">
        <v>66</v>
      </c>
      <c r="F941" s="31">
        <v>59122.6</v>
      </c>
      <c r="G941" s="31"/>
      <c r="H941" s="31">
        <f>SUM(F941:G941)</f>
        <v>59122.6</v>
      </c>
      <c r="I941" s="31"/>
      <c r="J941" s="31">
        <f>306.35939+35</f>
        <v>341.35939000000002</v>
      </c>
      <c r="K941" s="31">
        <v>3000</v>
      </c>
      <c r="L941" s="31">
        <f>SUM(H941:K941)</f>
        <v>62463.959389999996</v>
      </c>
      <c r="M941" s="31">
        <v>59122.6</v>
      </c>
      <c r="N941" s="31"/>
      <c r="O941" s="31">
        <f>SUM(M941:N941)</f>
        <v>59122.6</v>
      </c>
      <c r="P941" s="31"/>
      <c r="Q941" s="31">
        <f>SUM(O941:P941)</f>
        <v>59122.6</v>
      </c>
      <c r="R941" s="31">
        <v>59122.6</v>
      </c>
      <c r="S941" s="31"/>
      <c r="T941" s="31">
        <f>SUM(R941:S941)</f>
        <v>59122.6</v>
      </c>
      <c r="U941" s="31"/>
      <c r="V941" s="31">
        <f>SUM(T941:U941)</f>
        <v>59122.6</v>
      </c>
      <c r="X941" s="183"/>
    </row>
    <row r="942" spans="1:24" ht="15.75" hidden="1" outlineLevel="7" x14ac:dyDescent="0.2">
      <c r="A942" s="32" t="s">
        <v>560</v>
      </c>
      <c r="B942" s="32" t="s">
        <v>475</v>
      </c>
      <c r="C942" s="32"/>
      <c r="D942" s="32"/>
      <c r="E942" s="33" t="s">
        <v>476</v>
      </c>
      <c r="F942" s="30">
        <f>F943</f>
        <v>7.5</v>
      </c>
      <c r="G942" s="30">
        <f t="shared" ref="G942:L946" si="1451">G943</f>
        <v>0</v>
      </c>
      <c r="H942" s="30">
        <f t="shared" si="1451"/>
        <v>7.5</v>
      </c>
      <c r="I942" s="30">
        <f t="shared" si="1451"/>
        <v>0</v>
      </c>
      <c r="J942" s="30">
        <f t="shared" si="1451"/>
        <v>0</v>
      </c>
      <c r="K942" s="30">
        <f t="shared" si="1451"/>
        <v>0</v>
      </c>
      <c r="L942" s="30">
        <f t="shared" si="1451"/>
        <v>7.5</v>
      </c>
      <c r="M942" s="30">
        <f t="shared" ref="M942:R945" si="1452">M943</f>
        <v>7.5</v>
      </c>
      <c r="N942" s="30">
        <f t="shared" ref="N942:N946" si="1453">N943</f>
        <v>0</v>
      </c>
      <c r="O942" s="30">
        <f t="shared" ref="O942:Q946" si="1454">O943</f>
        <v>7.5</v>
      </c>
      <c r="P942" s="30">
        <f t="shared" si="1454"/>
        <v>0</v>
      </c>
      <c r="Q942" s="30">
        <f t="shared" si="1454"/>
        <v>7.5</v>
      </c>
      <c r="R942" s="30">
        <f t="shared" si="1452"/>
        <v>7.5</v>
      </c>
      <c r="S942" s="30">
        <f t="shared" ref="S942:S946" si="1455">S943</f>
        <v>0</v>
      </c>
      <c r="T942" s="30">
        <f t="shared" ref="T942:V946" si="1456">T943</f>
        <v>7.5</v>
      </c>
      <c r="U942" s="30">
        <f t="shared" si="1456"/>
        <v>0</v>
      </c>
      <c r="V942" s="30">
        <f t="shared" si="1456"/>
        <v>7.5</v>
      </c>
      <c r="X942" s="183"/>
    </row>
    <row r="943" spans="1:24" ht="31.5" hidden="1" outlineLevel="7" x14ac:dyDescent="0.2">
      <c r="A943" s="32" t="s">
        <v>560</v>
      </c>
      <c r="B943" s="32" t="s">
        <v>475</v>
      </c>
      <c r="C943" s="32" t="s">
        <v>157</v>
      </c>
      <c r="D943" s="32"/>
      <c r="E943" s="33" t="s">
        <v>158</v>
      </c>
      <c r="F943" s="30">
        <f>F944</f>
        <v>7.5</v>
      </c>
      <c r="G943" s="30">
        <f t="shared" si="1451"/>
        <v>0</v>
      </c>
      <c r="H943" s="30">
        <f t="shared" si="1451"/>
        <v>7.5</v>
      </c>
      <c r="I943" s="30">
        <f t="shared" si="1451"/>
        <v>0</v>
      </c>
      <c r="J943" s="30">
        <f t="shared" si="1451"/>
        <v>0</v>
      </c>
      <c r="K943" s="30">
        <f t="shared" si="1451"/>
        <v>0</v>
      </c>
      <c r="L943" s="30">
        <f t="shared" si="1451"/>
        <v>7.5</v>
      </c>
      <c r="M943" s="30">
        <f t="shared" si="1452"/>
        <v>7.5</v>
      </c>
      <c r="N943" s="30">
        <f t="shared" si="1453"/>
        <v>0</v>
      </c>
      <c r="O943" s="30">
        <f t="shared" si="1454"/>
        <v>7.5</v>
      </c>
      <c r="P943" s="30">
        <f t="shared" si="1454"/>
        <v>0</v>
      </c>
      <c r="Q943" s="30">
        <f t="shared" si="1454"/>
        <v>7.5</v>
      </c>
      <c r="R943" s="30">
        <f t="shared" si="1452"/>
        <v>7.5</v>
      </c>
      <c r="S943" s="30">
        <f t="shared" si="1455"/>
        <v>0</v>
      </c>
      <c r="T943" s="30">
        <f t="shared" si="1456"/>
        <v>7.5</v>
      </c>
      <c r="U943" s="30">
        <f t="shared" si="1456"/>
        <v>0</v>
      </c>
      <c r="V943" s="30">
        <f t="shared" si="1456"/>
        <v>7.5</v>
      </c>
      <c r="X943" s="183"/>
    </row>
    <row r="944" spans="1:24" ht="31.5" hidden="1" outlineLevel="7" x14ac:dyDescent="0.2">
      <c r="A944" s="32" t="s">
        <v>560</v>
      </c>
      <c r="B944" s="32" t="s">
        <v>475</v>
      </c>
      <c r="C944" s="32" t="s">
        <v>335</v>
      </c>
      <c r="D944" s="32"/>
      <c r="E944" s="33" t="s">
        <v>336</v>
      </c>
      <c r="F944" s="30">
        <f>F945</f>
        <v>7.5</v>
      </c>
      <c r="G944" s="30">
        <f t="shared" si="1451"/>
        <v>0</v>
      </c>
      <c r="H944" s="30">
        <f t="shared" si="1451"/>
        <v>7.5</v>
      </c>
      <c r="I944" s="30">
        <f t="shared" si="1451"/>
        <v>0</v>
      </c>
      <c r="J944" s="30">
        <f t="shared" si="1451"/>
        <v>0</v>
      </c>
      <c r="K944" s="30">
        <f t="shared" si="1451"/>
        <v>0</v>
      </c>
      <c r="L944" s="30">
        <f t="shared" si="1451"/>
        <v>7.5</v>
      </c>
      <c r="M944" s="30">
        <f t="shared" si="1452"/>
        <v>7.5</v>
      </c>
      <c r="N944" s="30">
        <f t="shared" si="1453"/>
        <v>0</v>
      </c>
      <c r="O944" s="30">
        <f t="shared" si="1454"/>
        <v>7.5</v>
      </c>
      <c r="P944" s="30">
        <f t="shared" si="1454"/>
        <v>0</v>
      </c>
      <c r="Q944" s="30">
        <f t="shared" si="1454"/>
        <v>7.5</v>
      </c>
      <c r="R944" s="30">
        <f t="shared" si="1452"/>
        <v>7.5</v>
      </c>
      <c r="S944" s="30">
        <f t="shared" si="1455"/>
        <v>0</v>
      </c>
      <c r="T944" s="30">
        <f t="shared" si="1456"/>
        <v>7.5</v>
      </c>
      <c r="U944" s="30">
        <f t="shared" si="1456"/>
        <v>0</v>
      </c>
      <c r="V944" s="30">
        <f t="shared" si="1456"/>
        <v>7.5</v>
      </c>
      <c r="X944" s="183"/>
    </row>
    <row r="945" spans="1:24" ht="31.5" hidden="1" outlineLevel="7" x14ac:dyDescent="0.2">
      <c r="A945" s="32" t="s">
        <v>560</v>
      </c>
      <c r="B945" s="32" t="s">
        <v>475</v>
      </c>
      <c r="C945" s="32" t="s">
        <v>337</v>
      </c>
      <c r="D945" s="32"/>
      <c r="E945" s="33" t="s">
        <v>35</v>
      </c>
      <c r="F945" s="30">
        <f>F946</f>
        <v>7.5</v>
      </c>
      <c r="G945" s="30">
        <f t="shared" si="1451"/>
        <v>0</v>
      </c>
      <c r="H945" s="30">
        <f t="shared" si="1451"/>
        <v>7.5</v>
      </c>
      <c r="I945" s="30">
        <f t="shared" si="1451"/>
        <v>0</v>
      </c>
      <c r="J945" s="30">
        <f t="shared" si="1451"/>
        <v>0</v>
      </c>
      <c r="K945" s="30">
        <f t="shared" si="1451"/>
        <v>0</v>
      </c>
      <c r="L945" s="30">
        <f t="shared" si="1451"/>
        <v>7.5</v>
      </c>
      <c r="M945" s="30">
        <f t="shared" si="1452"/>
        <v>7.5</v>
      </c>
      <c r="N945" s="30">
        <f t="shared" si="1453"/>
        <v>0</v>
      </c>
      <c r="O945" s="30">
        <f t="shared" si="1454"/>
        <v>7.5</v>
      </c>
      <c r="P945" s="30">
        <f t="shared" si="1454"/>
        <v>0</v>
      </c>
      <c r="Q945" s="30">
        <f t="shared" si="1454"/>
        <v>7.5</v>
      </c>
      <c r="R945" s="30">
        <f t="shared" si="1452"/>
        <v>7.5</v>
      </c>
      <c r="S945" s="30">
        <f t="shared" si="1455"/>
        <v>0</v>
      </c>
      <c r="T945" s="30">
        <f t="shared" si="1456"/>
        <v>7.5</v>
      </c>
      <c r="U945" s="30">
        <f t="shared" si="1456"/>
        <v>0</v>
      </c>
      <c r="V945" s="30">
        <f t="shared" si="1456"/>
        <v>7.5</v>
      </c>
      <c r="X945" s="183"/>
    </row>
    <row r="946" spans="1:24" ht="31.5" hidden="1" outlineLevel="7" x14ac:dyDescent="0.2">
      <c r="A946" s="32" t="s">
        <v>560</v>
      </c>
      <c r="B946" s="32" t="s">
        <v>475</v>
      </c>
      <c r="C946" s="32" t="s">
        <v>355</v>
      </c>
      <c r="D946" s="32"/>
      <c r="E946" s="33" t="s">
        <v>356</v>
      </c>
      <c r="F946" s="30">
        <f>F947</f>
        <v>7.5</v>
      </c>
      <c r="G946" s="30">
        <f t="shared" si="1451"/>
        <v>0</v>
      </c>
      <c r="H946" s="30">
        <f t="shared" si="1451"/>
        <v>7.5</v>
      </c>
      <c r="I946" s="30">
        <f t="shared" si="1451"/>
        <v>0</v>
      </c>
      <c r="J946" s="30">
        <f t="shared" si="1451"/>
        <v>0</v>
      </c>
      <c r="K946" s="30">
        <f t="shared" si="1451"/>
        <v>0</v>
      </c>
      <c r="L946" s="30">
        <f t="shared" si="1451"/>
        <v>7.5</v>
      </c>
      <c r="M946" s="30">
        <f t="shared" ref="M946:R946" si="1457">M947</f>
        <v>7.5</v>
      </c>
      <c r="N946" s="30">
        <f t="shared" si="1453"/>
        <v>0</v>
      </c>
      <c r="O946" s="30">
        <f t="shared" si="1454"/>
        <v>7.5</v>
      </c>
      <c r="P946" s="30">
        <f t="shared" si="1454"/>
        <v>0</v>
      </c>
      <c r="Q946" s="30">
        <f t="shared" si="1454"/>
        <v>7.5</v>
      </c>
      <c r="R946" s="30">
        <f t="shared" si="1457"/>
        <v>7.5</v>
      </c>
      <c r="S946" s="30">
        <f t="shared" si="1455"/>
        <v>0</v>
      </c>
      <c r="T946" s="30">
        <f t="shared" si="1456"/>
        <v>7.5</v>
      </c>
      <c r="U946" s="30">
        <f t="shared" si="1456"/>
        <v>0</v>
      </c>
      <c r="V946" s="30">
        <f t="shared" si="1456"/>
        <v>7.5</v>
      </c>
      <c r="X946" s="183"/>
    </row>
    <row r="947" spans="1:24" ht="31.5" hidden="1" outlineLevel="7" x14ac:dyDescent="0.2">
      <c r="A947" s="34" t="s">
        <v>560</v>
      </c>
      <c r="B947" s="34" t="s">
        <v>475</v>
      </c>
      <c r="C947" s="34" t="s">
        <v>355</v>
      </c>
      <c r="D947" s="34" t="s">
        <v>65</v>
      </c>
      <c r="E947" s="35" t="s">
        <v>66</v>
      </c>
      <c r="F947" s="31">
        <v>7.5</v>
      </c>
      <c r="G947" s="31"/>
      <c r="H947" s="31">
        <f>SUM(F947:G947)</f>
        <v>7.5</v>
      </c>
      <c r="I947" s="31"/>
      <c r="J947" s="31"/>
      <c r="K947" s="31"/>
      <c r="L947" s="31">
        <f>SUM(H947:K947)</f>
        <v>7.5</v>
      </c>
      <c r="M947" s="31">
        <v>7.5</v>
      </c>
      <c r="N947" s="31"/>
      <c r="O947" s="31">
        <f>SUM(M947:N947)</f>
        <v>7.5</v>
      </c>
      <c r="P947" s="31"/>
      <c r="Q947" s="31">
        <f>SUM(O947:P947)</f>
        <v>7.5</v>
      </c>
      <c r="R947" s="31">
        <v>7.5</v>
      </c>
      <c r="S947" s="31"/>
      <c r="T947" s="31">
        <f>SUM(R947:S947)</f>
        <v>7.5</v>
      </c>
      <c r="U947" s="31"/>
      <c r="V947" s="31">
        <f>SUM(T947:U947)</f>
        <v>7.5</v>
      </c>
      <c r="X947" s="183"/>
    </row>
    <row r="948" spans="1:24" ht="15.75" outlineLevel="1" x14ac:dyDescent="0.2">
      <c r="A948" s="32" t="s">
        <v>560</v>
      </c>
      <c r="B948" s="32" t="s">
        <v>527</v>
      </c>
      <c r="C948" s="32"/>
      <c r="D948" s="32"/>
      <c r="E948" s="33" t="s">
        <v>528</v>
      </c>
      <c r="F948" s="30">
        <f t="shared" ref="F948:V948" si="1458">F949</f>
        <v>10269.5</v>
      </c>
      <c r="G948" s="30">
        <f t="shared" si="1458"/>
        <v>0</v>
      </c>
      <c r="H948" s="30">
        <f t="shared" si="1458"/>
        <v>10269.5</v>
      </c>
      <c r="I948" s="30">
        <f t="shared" si="1458"/>
        <v>14040.592570000001</v>
      </c>
      <c r="J948" s="30">
        <f t="shared" si="1458"/>
        <v>0</v>
      </c>
      <c r="K948" s="30">
        <f t="shared" si="1458"/>
        <v>4680.1975300000004</v>
      </c>
      <c r="L948" s="30">
        <f t="shared" si="1458"/>
        <v>28990.290100000002</v>
      </c>
      <c r="M948" s="30">
        <f t="shared" si="1458"/>
        <v>10269.5</v>
      </c>
      <c r="N948" s="30">
        <f t="shared" si="1458"/>
        <v>0</v>
      </c>
      <c r="O948" s="30">
        <f t="shared" si="1458"/>
        <v>10269.5</v>
      </c>
      <c r="P948" s="30">
        <f t="shared" si="1458"/>
        <v>0</v>
      </c>
      <c r="Q948" s="30">
        <f t="shared" si="1458"/>
        <v>10269.5</v>
      </c>
      <c r="R948" s="30">
        <f t="shared" si="1458"/>
        <v>10269.5</v>
      </c>
      <c r="S948" s="30">
        <f t="shared" si="1458"/>
        <v>0</v>
      </c>
      <c r="T948" s="30">
        <f t="shared" si="1458"/>
        <v>10269.5</v>
      </c>
      <c r="U948" s="30">
        <f t="shared" si="1458"/>
        <v>0</v>
      </c>
      <c r="V948" s="30">
        <f t="shared" si="1458"/>
        <v>10269.5</v>
      </c>
      <c r="X948" s="183"/>
    </row>
    <row r="949" spans="1:24" ht="31.5" outlineLevel="2" x14ac:dyDescent="0.2">
      <c r="A949" s="32" t="s">
        <v>560</v>
      </c>
      <c r="B949" s="32" t="s">
        <v>527</v>
      </c>
      <c r="C949" s="32" t="s">
        <v>157</v>
      </c>
      <c r="D949" s="32"/>
      <c r="E949" s="33" t="s">
        <v>158</v>
      </c>
      <c r="F949" s="30">
        <f>F950+F961</f>
        <v>10269.5</v>
      </c>
      <c r="G949" s="30">
        <f t="shared" ref="G949:J949" si="1459">G950+G961</f>
        <v>0</v>
      </c>
      <c r="H949" s="30">
        <f t="shared" si="1459"/>
        <v>10269.5</v>
      </c>
      <c r="I949" s="30">
        <f t="shared" si="1459"/>
        <v>14040.592570000001</v>
      </c>
      <c r="J949" s="30">
        <f t="shared" si="1459"/>
        <v>0</v>
      </c>
      <c r="K949" s="30">
        <f t="shared" ref="K949:L949" si="1460">K950+K961</f>
        <v>4680.1975300000004</v>
      </c>
      <c r="L949" s="30">
        <f t="shared" si="1460"/>
        <v>28990.290100000002</v>
      </c>
      <c r="M949" s="30">
        <f>M950+M961</f>
        <v>10269.5</v>
      </c>
      <c r="N949" s="30">
        <f t="shared" ref="N949" si="1461">N950+N961</f>
        <v>0</v>
      </c>
      <c r="O949" s="30">
        <f t="shared" ref="O949:Q949" si="1462">O950+O961</f>
        <v>10269.5</v>
      </c>
      <c r="P949" s="30">
        <f t="shared" si="1462"/>
        <v>0</v>
      </c>
      <c r="Q949" s="30">
        <f t="shared" si="1462"/>
        <v>10269.5</v>
      </c>
      <c r="R949" s="30">
        <f>R950+R961</f>
        <v>10269.5</v>
      </c>
      <c r="S949" s="30">
        <f t="shared" ref="S949" si="1463">S950+S961</f>
        <v>0</v>
      </c>
      <c r="T949" s="30">
        <f t="shared" ref="T949:V949" si="1464">T950+T961</f>
        <v>10269.5</v>
      </c>
      <c r="U949" s="30">
        <f t="shared" si="1464"/>
        <v>0</v>
      </c>
      <c r="V949" s="30">
        <f t="shared" si="1464"/>
        <v>10269.5</v>
      </c>
      <c r="X949" s="183"/>
    </row>
    <row r="950" spans="1:24" ht="15.75" outlineLevel="3" x14ac:dyDescent="0.2">
      <c r="A950" s="32" t="s">
        <v>560</v>
      </c>
      <c r="B950" s="32" t="s">
        <v>527</v>
      </c>
      <c r="C950" s="32" t="s">
        <v>339</v>
      </c>
      <c r="D950" s="32"/>
      <c r="E950" s="33" t="s">
        <v>340</v>
      </c>
      <c r="F950" s="30">
        <f>F951+F954</f>
        <v>332</v>
      </c>
      <c r="G950" s="30">
        <f t="shared" ref="G950" si="1465">G951+G954</f>
        <v>0</v>
      </c>
      <c r="H950" s="30">
        <f>H951</f>
        <v>332</v>
      </c>
      <c r="I950" s="30">
        <f t="shared" ref="I950:V950" si="1466">I951</f>
        <v>14040.592570000001</v>
      </c>
      <c r="J950" s="30">
        <f t="shared" si="1466"/>
        <v>0</v>
      </c>
      <c r="K950" s="30">
        <f t="shared" si="1466"/>
        <v>4680.1975300000004</v>
      </c>
      <c r="L950" s="30">
        <f t="shared" si="1466"/>
        <v>19052.790100000002</v>
      </c>
      <c r="M950" s="30">
        <f t="shared" si="1466"/>
        <v>332</v>
      </c>
      <c r="N950" s="30">
        <f t="shared" si="1466"/>
        <v>0</v>
      </c>
      <c r="O950" s="30">
        <f t="shared" si="1466"/>
        <v>332</v>
      </c>
      <c r="P950" s="30">
        <f t="shared" si="1466"/>
        <v>0</v>
      </c>
      <c r="Q950" s="30">
        <f t="shared" si="1466"/>
        <v>332</v>
      </c>
      <c r="R950" s="30">
        <f t="shared" si="1466"/>
        <v>332</v>
      </c>
      <c r="S950" s="30">
        <f t="shared" si="1466"/>
        <v>0</v>
      </c>
      <c r="T950" s="30">
        <f t="shared" si="1466"/>
        <v>332</v>
      </c>
      <c r="U950" s="30">
        <f t="shared" si="1466"/>
        <v>0</v>
      </c>
      <c r="V950" s="30">
        <f t="shared" si="1466"/>
        <v>332</v>
      </c>
      <c r="X950" s="183"/>
    </row>
    <row r="951" spans="1:24" ht="31.5" outlineLevel="4" collapsed="1" x14ac:dyDescent="0.2">
      <c r="A951" s="32" t="s">
        <v>560</v>
      </c>
      <c r="B951" s="32" t="s">
        <v>527</v>
      </c>
      <c r="C951" s="32" t="s">
        <v>341</v>
      </c>
      <c r="D951" s="32"/>
      <c r="E951" s="33" t="s">
        <v>342</v>
      </c>
      <c r="F951" s="30">
        <f t="shared" ref="F951:V952" si="1467">F952</f>
        <v>292</v>
      </c>
      <c r="G951" s="30">
        <f t="shared" si="1467"/>
        <v>0</v>
      </c>
      <c r="H951" s="30">
        <f>H952+H954+H957+H959</f>
        <v>332</v>
      </c>
      <c r="I951" s="30">
        <f t="shared" ref="I951:V951" si="1468">I952+I954+I957+I959</f>
        <v>14040.592570000001</v>
      </c>
      <c r="J951" s="30">
        <f t="shared" si="1468"/>
        <v>0</v>
      </c>
      <c r="K951" s="30">
        <f t="shared" si="1468"/>
        <v>4680.1975300000004</v>
      </c>
      <c r="L951" s="30">
        <f>L952+L954+L957+L959</f>
        <v>19052.790100000002</v>
      </c>
      <c r="M951" s="30">
        <f t="shared" si="1468"/>
        <v>332</v>
      </c>
      <c r="N951" s="30">
        <f t="shared" si="1468"/>
        <v>0</v>
      </c>
      <c r="O951" s="30">
        <f t="shared" si="1468"/>
        <v>332</v>
      </c>
      <c r="P951" s="30">
        <f t="shared" si="1468"/>
        <v>0</v>
      </c>
      <c r="Q951" s="30">
        <f t="shared" si="1468"/>
        <v>332</v>
      </c>
      <c r="R951" s="30">
        <f t="shared" si="1468"/>
        <v>332</v>
      </c>
      <c r="S951" s="30">
        <f t="shared" si="1468"/>
        <v>0</v>
      </c>
      <c r="T951" s="30">
        <f t="shared" si="1468"/>
        <v>332</v>
      </c>
      <c r="U951" s="30">
        <f t="shared" si="1468"/>
        <v>0</v>
      </c>
      <c r="V951" s="30">
        <f t="shared" si="1468"/>
        <v>332</v>
      </c>
      <c r="X951" s="183"/>
    </row>
    <row r="952" spans="1:24" ht="15.75" hidden="1" outlineLevel="5" x14ac:dyDescent="0.2">
      <c r="A952" s="32" t="s">
        <v>560</v>
      </c>
      <c r="B952" s="32" t="s">
        <v>527</v>
      </c>
      <c r="C952" s="32" t="s">
        <v>343</v>
      </c>
      <c r="D952" s="32"/>
      <c r="E952" s="33" t="s">
        <v>344</v>
      </c>
      <c r="F952" s="30">
        <f t="shared" si="1467"/>
        <v>292</v>
      </c>
      <c r="G952" s="30">
        <f t="shared" si="1467"/>
        <v>0</v>
      </c>
      <c r="H952" s="30">
        <f t="shared" si="1467"/>
        <v>292</v>
      </c>
      <c r="I952" s="30">
        <f t="shared" si="1467"/>
        <v>0</v>
      </c>
      <c r="J952" s="30">
        <f t="shared" si="1467"/>
        <v>0</v>
      </c>
      <c r="K952" s="30">
        <f t="shared" si="1467"/>
        <v>0</v>
      </c>
      <c r="L952" s="30">
        <f t="shared" si="1467"/>
        <v>292</v>
      </c>
      <c r="M952" s="30">
        <f t="shared" ref="M952" si="1469">M953</f>
        <v>292</v>
      </c>
      <c r="N952" s="30">
        <f t="shared" si="1467"/>
        <v>0</v>
      </c>
      <c r="O952" s="30">
        <f t="shared" si="1467"/>
        <v>292</v>
      </c>
      <c r="P952" s="30">
        <f t="shared" si="1467"/>
        <v>0</v>
      </c>
      <c r="Q952" s="30">
        <f t="shared" si="1467"/>
        <v>292</v>
      </c>
      <c r="R952" s="30">
        <f t="shared" ref="R952" si="1470">R953</f>
        <v>292</v>
      </c>
      <c r="S952" s="30">
        <f t="shared" si="1467"/>
        <v>0</v>
      </c>
      <c r="T952" s="30">
        <f t="shared" si="1467"/>
        <v>292</v>
      </c>
      <c r="U952" s="30">
        <f t="shared" si="1467"/>
        <v>0</v>
      </c>
      <c r="V952" s="30">
        <f t="shared" si="1467"/>
        <v>292</v>
      </c>
      <c r="X952" s="183"/>
    </row>
    <row r="953" spans="1:24" ht="15.75" hidden="1" outlineLevel="7" x14ac:dyDescent="0.2">
      <c r="A953" s="34" t="s">
        <v>560</v>
      </c>
      <c r="B953" s="34" t="s">
        <v>527</v>
      </c>
      <c r="C953" s="34" t="s">
        <v>343</v>
      </c>
      <c r="D953" s="34" t="s">
        <v>7</v>
      </c>
      <c r="E953" s="35" t="s">
        <v>8</v>
      </c>
      <c r="F953" s="31">
        <v>292</v>
      </c>
      <c r="G953" s="31"/>
      <c r="H953" s="31">
        <f>SUM(F953:G953)</f>
        <v>292</v>
      </c>
      <c r="I953" s="31"/>
      <c r="J953" s="31"/>
      <c r="K953" s="31"/>
      <c r="L953" s="31">
        <f>SUM(H953:K953)</f>
        <v>292</v>
      </c>
      <c r="M953" s="31">
        <v>292</v>
      </c>
      <c r="N953" s="31"/>
      <c r="O953" s="31">
        <f>SUM(M953:N953)</f>
        <v>292</v>
      </c>
      <c r="P953" s="31"/>
      <c r="Q953" s="31">
        <f>SUM(O953:P953)</f>
        <v>292</v>
      </c>
      <c r="R953" s="31">
        <v>292</v>
      </c>
      <c r="S953" s="31"/>
      <c r="T953" s="31">
        <f>SUM(R953:S953)</f>
        <v>292</v>
      </c>
      <c r="U953" s="31"/>
      <c r="V953" s="31">
        <f>SUM(T953:U953)</f>
        <v>292</v>
      </c>
      <c r="X953" s="183"/>
    </row>
    <row r="954" spans="1:24" ht="24.75" hidden="1" customHeight="1" outlineLevel="7" x14ac:dyDescent="0.2">
      <c r="A954" s="22" t="s">
        <v>560</v>
      </c>
      <c r="B954" s="22" t="s">
        <v>527</v>
      </c>
      <c r="C954" s="22" t="s">
        <v>715</v>
      </c>
      <c r="D954" s="22" t="s">
        <v>447</v>
      </c>
      <c r="E954" s="23" t="s">
        <v>716</v>
      </c>
      <c r="F954" s="30">
        <f>F955</f>
        <v>40</v>
      </c>
      <c r="G954" s="30">
        <f>G955+G956</f>
        <v>0</v>
      </c>
      <c r="H954" s="30">
        <f t="shared" ref="H954:T954" si="1471">H955+H956</f>
        <v>40</v>
      </c>
      <c r="I954" s="30">
        <f t="shared" si="1471"/>
        <v>0</v>
      </c>
      <c r="J954" s="30">
        <f t="shared" si="1471"/>
        <v>0</v>
      </c>
      <c r="K954" s="30">
        <f>K955+K956</f>
        <v>0</v>
      </c>
      <c r="L954" s="30">
        <f t="shared" ref="L954" si="1472">L955+L956</f>
        <v>40</v>
      </c>
      <c r="M954" s="30">
        <f t="shared" si="1471"/>
        <v>40</v>
      </c>
      <c r="N954" s="30">
        <f t="shared" si="1471"/>
        <v>0</v>
      </c>
      <c r="O954" s="30">
        <f t="shared" si="1471"/>
        <v>40</v>
      </c>
      <c r="P954" s="30">
        <f>P955+P956</f>
        <v>0</v>
      </c>
      <c r="Q954" s="30">
        <f t="shared" ref="Q954" si="1473">Q955+Q956</f>
        <v>40</v>
      </c>
      <c r="R954" s="30">
        <f t="shared" si="1471"/>
        <v>40</v>
      </c>
      <c r="S954" s="30">
        <f t="shared" si="1471"/>
        <v>0</v>
      </c>
      <c r="T954" s="30">
        <f t="shared" si="1471"/>
        <v>40</v>
      </c>
      <c r="U954" s="30">
        <f>U955+U956</f>
        <v>0</v>
      </c>
      <c r="V954" s="30">
        <f t="shared" ref="V954" si="1474">V955+V956</f>
        <v>40</v>
      </c>
      <c r="X954" s="183"/>
    </row>
    <row r="955" spans="1:24" ht="15.75" hidden="1" customHeight="1" outlineLevel="7" x14ac:dyDescent="0.2">
      <c r="A955" s="26" t="s">
        <v>560</v>
      </c>
      <c r="B955" s="26" t="s">
        <v>527</v>
      </c>
      <c r="C955" s="26" t="s">
        <v>715</v>
      </c>
      <c r="D955" s="26" t="s">
        <v>7</v>
      </c>
      <c r="E955" s="27" t="s">
        <v>717</v>
      </c>
      <c r="F955" s="31">
        <v>40</v>
      </c>
      <c r="G955" s="31">
        <v>-40</v>
      </c>
      <c r="H955" s="31">
        <f>SUM(F955:G955)</f>
        <v>0</v>
      </c>
      <c r="I955" s="31"/>
      <c r="J955" s="31"/>
      <c r="K955" s="31"/>
      <c r="L955" s="31">
        <f>SUM(H955:K955)</f>
        <v>0</v>
      </c>
      <c r="M955" s="31">
        <v>40</v>
      </c>
      <c r="N955" s="31">
        <v>-40</v>
      </c>
      <c r="O955" s="31">
        <f>SUM(M955:N955)</f>
        <v>0</v>
      </c>
      <c r="P955" s="31"/>
      <c r="Q955" s="31">
        <f>SUM(O955:P955)</f>
        <v>0</v>
      </c>
      <c r="R955" s="31">
        <v>40</v>
      </c>
      <c r="S955" s="31">
        <v>-40</v>
      </c>
      <c r="T955" s="31">
        <f>SUM(R955:S955)</f>
        <v>0</v>
      </c>
      <c r="U955" s="31"/>
      <c r="V955" s="31">
        <f>SUM(T955:U955)</f>
        <v>0</v>
      </c>
      <c r="X955" s="183"/>
    </row>
    <row r="956" spans="1:24" ht="31.5" hidden="1" outlineLevel="7" x14ac:dyDescent="0.2">
      <c r="A956" s="26" t="s">
        <v>560</v>
      </c>
      <c r="B956" s="26" t="s">
        <v>527</v>
      </c>
      <c r="C956" s="26" t="s">
        <v>715</v>
      </c>
      <c r="D956" s="34" t="s">
        <v>65</v>
      </c>
      <c r="E956" s="35" t="s">
        <v>66</v>
      </c>
      <c r="F956" s="31"/>
      <c r="G956" s="31">
        <v>40</v>
      </c>
      <c r="H956" s="31">
        <f>SUM(F956:G956)</f>
        <v>40</v>
      </c>
      <c r="I956" s="31"/>
      <c r="J956" s="31"/>
      <c r="K956" s="31"/>
      <c r="L956" s="31">
        <f>SUM(H956:K956)</f>
        <v>40</v>
      </c>
      <c r="M956" s="31"/>
      <c r="N956" s="31">
        <v>40</v>
      </c>
      <c r="O956" s="31">
        <f>SUM(M956:N956)</f>
        <v>40</v>
      </c>
      <c r="P956" s="31"/>
      <c r="Q956" s="31">
        <f>SUM(O956:P956)</f>
        <v>40</v>
      </c>
      <c r="R956" s="31"/>
      <c r="S956" s="31">
        <v>40</v>
      </c>
      <c r="T956" s="31">
        <f>SUM(R956:S956)</f>
        <v>40</v>
      </c>
      <c r="U956" s="31"/>
      <c r="V956" s="31">
        <f>SUM(T956:U956)</f>
        <v>40</v>
      </c>
      <c r="X956" s="183"/>
    </row>
    <row r="957" spans="1:24" ht="31.5" outlineLevel="7" x14ac:dyDescent="0.25">
      <c r="A957" s="32" t="s">
        <v>560</v>
      </c>
      <c r="B957" s="111" t="s">
        <v>527</v>
      </c>
      <c r="C957" s="112" t="s">
        <v>806</v>
      </c>
      <c r="D957" s="114"/>
      <c r="E957" s="115" t="s">
        <v>619</v>
      </c>
      <c r="F957" s="30"/>
      <c r="G957" s="30"/>
      <c r="H957" s="30"/>
      <c r="I957" s="30">
        <f t="shared" ref="I957:L959" si="1475">I958</f>
        <v>0</v>
      </c>
      <c r="J957" s="30">
        <f t="shared" si="1475"/>
        <v>0</v>
      </c>
      <c r="K957" s="30">
        <f t="shared" si="1475"/>
        <v>4680.1975300000004</v>
      </c>
      <c r="L957" s="30">
        <f t="shared" si="1475"/>
        <v>4680.1975300000004</v>
      </c>
      <c r="M957" s="30"/>
      <c r="N957" s="30"/>
      <c r="O957" s="30"/>
      <c r="P957" s="30"/>
      <c r="Q957" s="30"/>
      <c r="R957" s="30"/>
      <c r="S957" s="30"/>
      <c r="T957" s="30"/>
      <c r="U957" s="30"/>
      <c r="V957" s="30"/>
      <c r="X957" s="183"/>
    </row>
    <row r="958" spans="1:24" ht="31.5" outlineLevel="7" x14ac:dyDescent="0.25">
      <c r="A958" s="34" t="s">
        <v>560</v>
      </c>
      <c r="B958" s="113" t="s">
        <v>527</v>
      </c>
      <c r="C958" s="114" t="s">
        <v>806</v>
      </c>
      <c r="D958" s="114" t="s">
        <v>65</v>
      </c>
      <c r="E958" s="116" t="s">
        <v>66</v>
      </c>
      <c r="F958" s="30"/>
      <c r="G958" s="30"/>
      <c r="H958" s="30"/>
      <c r="I958" s="51"/>
      <c r="J958" s="51"/>
      <c r="K958" s="51">
        <v>4680.1975300000004</v>
      </c>
      <c r="L958" s="51">
        <f>SUM(H958:K958)</f>
        <v>4680.1975300000004</v>
      </c>
      <c r="M958" s="30"/>
      <c r="N958" s="30"/>
      <c r="O958" s="30"/>
      <c r="P958" s="30"/>
      <c r="Q958" s="30"/>
      <c r="R958" s="30"/>
      <c r="S958" s="30"/>
      <c r="T958" s="30"/>
      <c r="U958" s="30"/>
      <c r="V958" s="30"/>
      <c r="X958" s="183"/>
    </row>
    <row r="959" spans="1:24" ht="31.5" outlineLevel="7" x14ac:dyDescent="0.25">
      <c r="A959" s="32" t="s">
        <v>560</v>
      </c>
      <c r="B959" s="111" t="s">
        <v>527</v>
      </c>
      <c r="C959" s="112" t="s">
        <v>806</v>
      </c>
      <c r="D959" s="114"/>
      <c r="E959" s="115" t="s">
        <v>761</v>
      </c>
      <c r="F959" s="30"/>
      <c r="G959" s="30"/>
      <c r="H959" s="30"/>
      <c r="I959" s="30">
        <f t="shared" si="1475"/>
        <v>14040.592570000001</v>
      </c>
      <c r="J959" s="30">
        <f t="shared" si="1475"/>
        <v>0</v>
      </c>
      <c r="K959" s="30">
        <f t="shared" si="1475"/>
        <v>0</v>
      </c>
      <c r="L959" s="30">
        <f t="shared" si="1475"/>
        <v>14040.592570000001</v>
      </c>
      <c r="M959" s="30"/>
      <c r="N959" s="30"/>
      <c r="O959" s="30"/>
      <c r="P959" s="30"/>
      <c r="Q959" s="30"/>
      <c r="R959" s="30"/>
      <c r="S959" s="30"/>
      <c r="T959" s="30"/>
      <c r="U959" s="30"/>
      <c r="V959" s="30"/>
      <c r="X959" s="183"/>
    </row>
    <row r="960" spans="1:24" ht="31.5" outlineLevel="7" x14ac:dyDescent="0.25">
      <c r="A960" s="34" t="s">
        <v>560</v>
      </c>
      <c r="B960" s="113" t="s">
        <v>527</v>
      </c>
      <c r="C960" s="114" t="s">
        <v>806</v>
      </c>
      <c r="D960" s="114" t="s">
        <v>65</v>
      </c>
      <c r="E960" s="116" t="s">
        <v>66</v>
      </c>
      <c r="F960" s="30"/>
      <c r="G960" s="30"/>
      <c r="H960" s="30"/>
      <c r="I960" s="51">
        <v>14040.592570000001</v>
      </c>
      <c r="J960" s="51"/>
      <c r="K960" s="51"/>
      <c r="L960" s="51">
        <f>SUM(H960:K960)</f>
        <v>14040.592570000001</v>
      </c>
      <c r="M960" s="30"/>
      <c r="N960" s="30"/>
      <c r="O960" s="30"/>
      <c r="P960" s="30"/>
      <c r="Q960" s="30"/>
      <c r="R960" s="30"/>
      <c r="S960" s="30"/>
      <c r="T960" s="30"/>
      <c r="U960" s="30"/>
      <c r="V960" s="30"/>
      <c r="X960" s="183"/>
    </row>
    <row r="961" spans="1:24" ht="31.5" hidden="1" outlineLevel="3" x14ac:dyDescent="0.2">
      <c r="A961" s="32" t="s">
        <v>560</v>
      </c>
      <c r="B961" s="32" t="s">
        <v>527</v>
      </c>
      <c r="C961" s="32" t="s">
        <v>335</v>
      </c>
      <c r="D961" s="32"/>
      <c r="E961" s="33" t="s">
        <v>336</v>
      </c>
      <c r="F961" s="30">
        <f t="shared" ref="F961:V963" si="1476">F962</f>
        <v>9937.5</v>
      </c>
      <c r="G961" s="30">
        <f t="shared" si="1476"/>
        <v>0</v>
      </c>
      <c r="H961" s="30">
        <f t="shared" si="1476"/>
        <v>9937.5</v>
      </c>
      <c r="I961" s="30">
        <f t="shared" si="1476"/>
        <v>0</v>
      </c>
      <c r="J961" s="30">
        <f t="shared" si="1476"/>
        <v>0</v>
      </c>
      <c r="K961" s="30">
        <f t="shared" si="1476"/>
        <v>0</v>
      </c>
      <c r="L961" s="30">
        <f t="shared" si="1476"/>
        <v>9937.5</v>
      </c>
      <c r="M961" s="30">
        <f t="shared" ref="M961:M963" si="1477">M962</f>
        <v>9937.5</v>
      </c>
      <c r="N961" s="30">
        <f t="shared" si="1476"/>
        <v>0</v>
      </c>
      <c r="O961" s="30">
        <f t="shared" si="1476"/>
        <v>9937.5</v>
      </c>
      <c r="P961" s="30">
        <f t="shared" si="1476"/>
        <v>0</v>
      </c>
      <c r="Q961" s="30">
        <f t="shared" si="1476"/>
        <v>9937.5</v>
      </c>
      <c r="R961" s="30">
        <f t="shared" ref="R961:R963" si="1478">R962</f>
        <v>9937.5</v>
      </c>
      <c r="S961" s="30">
        <f t="shared" si="1476"/>
        <v>0</v>
      </c>
      <c r="T961" s="30">
        <f t="shared" si="1476"/>
        <v>9937.5</v>
      </c>
      <c r="U961" s="30">
        <f t="shared" si="1476"/>
        <v>0</v>
      </c>
      <c r="V961" s="30">
        <f t="shared" si="1476"/>
        <v>9937.5</v>
      </c>
      <c r="X961" s="183"/>
    </row>
    <row r="962" spans="1:24" ht="31.5" hidden="1" outlineLevel="4" x14ac:dyDescent="0.2">
      <c r="A962" s="32" t="s">
        <v>560</v>
      </c>
      <c r="B962" s="32" t="s">
        <v>527</v>
      </c>
      <c r="C962" s="32" t="s">
        <v>337</v>
      </c>
      <c r="D962" s="32"/>
      <c r="E962" s="33" t="s">
        <v>35</v>
      </c>
      <c r="F962" s="30">
        <f>F963</f>
        <v>9937.5</v>
      </c>
      <c r="G962" s="30">
        <f t="shared" si="1476"/>
        <v>0</v>
      </c>
      <c r="H962" s="30">
        <f t="shared" si="1476"/>
        <v>9937.5</v>
      </c>
      <c r="I962" s="30">
        <f t="shared" si="1476"/>
        <v>0</v>
      </c>
      <c r="J962" s="30">
        <f t="shared" si="1476"/>
        <v>0</v>
      </c>
      <c r="K962" s="30">
        <f t="shared" si="1476"/>
        <v>0</v>
      </c>
      <c r="L962" s="30">
        <f t="shared" si="1476"/>
        <v>9937.5</v>
      </c>
      <c r="M962" s="30">
        <f t="shared" si="1477"/>
        <v>9937.5</v>
      </c>
      <c r="N962" s="30">
        <f t="shared" si="1476"/>
        <v>0</v>
      </c>
      <c r="O962" s="30">
        <f t="shared" si="1476"/>
        <v>9937.5</v>
      </c>
      <c r="P962" s="30">
        <f t="shared" si="1476"/>
        <v>0</v>
      </c>
      <c r="Q962" s="30">
        <f t="shared" si="1476"/>
        <v>9937.5</v>
      </c>
      <c r="R962" s="30">
        <f t="shared" si="1478"/>
        <v>9937.5</v>
      </c>
      <c r="S962" s="30">
        <f t="shared" si="1476"/>
        <v>0</v>
      </c>
      <c r="T962" s="30">
        <f t="shared" si="1476"/>
        <v>9937.5</v>
      </c>
      <c r="U962" s="30">
        <f t="shared" si="1476"/>
        <v>0</v>
      </c>
      <c r="V962" s="30">
        <f t="shared" si="1476"/>
        <v>9937.5</v>
      </c>
      <c r="X962" s="183"/>
    </row>
    <row r="963" spans="1:24" ht="15.75" hidden="1" outlineLevel="5" x14ac:dyDescent="0.2">
      <c r="A963" s="32" t="s">
        <v>560</v>
      </c>
      <c r="B963" s="32" t="s">
        <v>527</v>
      </c>
      <c r="C963" s="32" t="s">
        <v>345</v>
      </c>
      <c r="D963" s="32"/>
      <c r="E963" s="33" t="s">
        <v>346</v>
      </c>
      <c r="F963" s="30">
        <f t="shared" si="1476"/>
        <v>9937.5</v>
      </c>
      <c r="G963" s="30">
        <f t="shared" si="1476"/>
        <v>0</v>
      </c>
      <c r="H963" s="30">
        <f t="shared" si="1476"/>
        <v>9937.5</v>
      </c>
      <c r="I963" s="30">
        <f t="shared" si="1476"/>
        <v>0</v>
      </c>
      <c r="J963" s="30">
        <f t="shared" si="1476"/>
        <v>0</v>
      </c>
      <c r="K963" s="30">
        <f t="shared" si="1476"/>
        <v>0</v>
      </c>
      <c r="L963" s="30">
        <f t="shared" si="1476"/>
        <v>9937.5</v>
      </c>
      <c r="M963" s="30">
        <f t="shared" si="1477"/>
        <v>9937.5</v>
      </c>
      <c r="N963" s="30">
        <f t="shared" si="1476"/>
        <v>0</v>
      </c>
      <c r="O963" s="30">
        <f t="shared" si="1476"/>
        <v>9937.5</v>
      </c>
      <c r="P963" s="30">
        <f t="shared" si="1476"/>
        <v>0</v>
      </c>
      <c r="Q963" s="30">
        <f t="shared" si="1476"/>
        <v>9937.5</v>
      </c>
      <c r="R963" s="30">
        <f t="shared" si="1478"/>
        <v>9937.5</v>
      </c>
      <c r="S963" s="30">
        <f t="shared" si="1476"/>
        <v>0</v>
      </c>
      <c r="T963" s="30">
        <f t="shared" si="1476"/>
        <v>9937.5</v>
      </c>
      <c r="U963" s="30">
        <f t="shared" si="1476"/>
        <v>0</v>
      </c>
      <c r="V963" s="30">
        <f t="shared" si="1476"/>
        <v>9937.5</v>
      </c>
      <c r="X963" s="183"/>
    </row>
    <row r="964" spans="1:24" ht="31.5" hidden="1" outlineLevel="7" x14ac:dyDescent="0.2">
      <c r="A964" s="34" t="s">
        <v>560</v>
      </c>
      <c r="B964" s="34" t="s">
        <v>527</v>
      </c>
      <c r="C964" s="34" t="s">
        <v>345</v>
      </c>
      <c r="D964" s="34" t="s">
        <v>65</v>
      </c>
      <c r="E964" s="35" t="s">
        <v>66</v>
      </c>
      <c r="F964" s="31">
        <f>11187.5-1250</f>
        <v>9937.5</v>
      </c>
      <c r="G964" s="31"/>
      <c r="H964" s="31">
        <f>SUM(F964:G964)</f>
        <v>9937.5</v>
      </c>
      <c r="I964" s="31"/>
      <c r="J964" s="31"/>
      <c r="K964" s="31"/>
      <c r="L964" s="31">
        <f>SUM(H964:K964)</f>
        <v>9937.5</v>
      </c>
      <c r="M964" s="31">
        <f t="shared" ref="M964:R964" si="1479">11187.5-1250</f>
        <v>9937.5</v>
      </c>
      <c r="N964" s="31"/>
      <c r="O964" s="31">
        <f>SUM(M964:N964)</f>
        <v>9937.5</v>
      </c>
      <c r="P964" s="31"/>
      <c r="Q964" s="31">
        <f>SUM(O964:P964)</f>
        <v>9937.5</v>
      </c>
      <c r="R964" s="31">
        <f t="shared" si="1479"/>
        <v>9937.5</v>
      </c>
      <c r="S964" s="31"/>
      <c r="T964" s="31">
        <f>SUM(R964:S964)</f>
        <v>9937.5</v>
      </c>
      <c r="U964" s="31"/>
      <c r="V964" s="31">
        <f>SUM(T964:U964)</f>
        <v>9937.5</v>
      </c>
      <c r="X964" s="183"/>
    </row>
    <row r="965" spans="1:24" ht="15.75" outlineLevel="7" x14ac:dyDescent="0.2">
      <c r="A965" s="32" t="s">
        <v>560</v>
      </c>
      <c r="B965" s="32" t="s">
        <v>531</v>
      </c>
      <c r="C965" s="34"/>
      <c r="D965" s="34"/>
      <c r="E965" s="69" t="s">
        <v>532</v>
      </c>
      <c r="F965" s="30">
        <f>F966+F1016</f>
        <v>209583.17050000001</v>
      </c>
      <c r="G965" s="30">
        <f t="shared" ref="G965:J965" si="1480">G966+G1016</f>
        <v>0</v>
      </c>
      <c r="H965" s="30">
        <f t="shared" si="1480"/>
        <v>209583.17050000001</v>
      </c>
      <c r="I965" s="30">
        <f t="shared" si="1480"/>
        <v>0</v>
      </c>
      <c r="J965" s="30">
        <f t="shared" si="1480"/>
        <v>2847.1141000000002</v>
      </c>
      <c r="K965" s="30">
        <f t="shared" ref="K965:L965" si="1481">K966+K1016</f>
        <v>5536.76</v>
      </c>
      <c r="L965" s="30">
        <f t="shared" si="1481"/>
        <v>217967.04459999999</v>
      </c>
      <c r="M965" s="30">
        <f>M966+M1016</f>
        <v>206518.39170000001</v>
      </c>
      <c r="N965" s="30">
        <f t="shared" ref="N965" si="1482">N966+N1016</f>
        <v>0</v>
      </c>
      <c r="O965" s="30">
        <f t="shared" ref="O965:Q965" si="1483">O966+O1016</f>
        <v>206518.39170000001</v>
      </c>
      <c r="P965" s="30">
        <f t="shared" si="1483"/>
        <v>-54.590159999999997</v>
      </c>
      <c r="Q965" s="30">
        <f t="shared" si="1483"/>
        <v>206463.80154000001</v>
      </c>
      <c r="R965" s="30">
        <f>R966+R1016</f>
        <v>202137.3</v>
      </c>
      <c r="S965" s="30">
        <f t="shared" ref="S965" si="1484">S966+S1016</f>
        <v>0</v>
      </c>
      <c r="T965" s="30">
        <f t="shared" ref="T965:V965" si="1485">T966+T1016</f>
        <v>202137.3</v>
      </c>
      <c r="U965" s="30">
        <f t="shared" si="1485"/>
        <v>0</v>
      </c>
      <c r="V965" s="30">
        <f t="shared" si="1485"/>
        <v>202137.3</v>
      </c>
      <c r="X965" s="183"/>
    </row>
    <row r="966" spans="1:24" ht="15.75" outlineLevel="1" x14ac:dyDescent="0.2">
      <c r="A966" s="32" t="s">
        <v>560</v>
      </c>
      <c r="B966" s="32" t="s">
        <v>562</v>
      </c>
      <c r="C966" s="32"/>
      <c r="D966" s="32"/>
      <c r="E966" s="33" t="s">
        <v>563</v>
      </c>
      <c r="F966" s="30">
        <f>F967</f>
        <v>182628.47050000002</v>
      </c>
      <c r="G966" s="30">
        <f t="shared" ref="G966:L966" si="1486">G967</f>
        <v>0</v>
      </c>
      <c r="H966" s="30">
        <f t="shared" si="1486"/>
        <v>182628.47050000002</v>
      </c>
      <c r="I966" s="30">
        <f t="shared" si="1486"/>
        <v>0</v>
      </c>
      <c r="J966" s="30">
        <f t="shared" si="1486"/>
        <v>2586.7141000000001</v>
      </c>
      <c r="K966" s="30">
        <f t="shared" si="1486"/>
        <v>5481.76</v>
      </c>
      <c r="L966" s="30">
        <f t="shared" si="1486"/>
        <v>190696.94459999999</v>
      </c>
      <c r="M966" s="30">
        <f t="shared" ref="M966:R966" si="1487">M967</f>
        <v>179246.99170000001</v>
      </c>
      <c r="N966" s="30">
        <f t="shared" ref="N966" si="1488">N967</f>
        <v>0</v>
      </c>
      <c r="O966" s="30">
        <f t="shared" ref="O966:Q966" si="1489">O967</f>
        <v>179246.99170000001</v>
      </c>
      <c r="P966" s="30">
        <f t="shared" si="1489"/>
        <v>-54.590159999999997</v>
      </c>
      <c r="Q966" s="30">
        <f t="shared" si="1489"/>
        <v>179192.40154000002</v>
      </c>
      <c r="R966" s="30">
        <f t="shared" si="1487"/>
        <v>173468.1</v>
      </c>
      <c r="S966" s="30">
        <f t="shared" ref="S966" si="1490">S967</f>
        <v>0</v>
      </c>
      <c r="T966" s="30">
        <f t="shared" ref="T966:V966" si="1491">T967</f>
        <v>173468.1</v>
      </c>
      <c r="U966" s="30">
        <f t="shared" si="1491"/>
        <v>0</v>
      </c>
      <c r="V966" s="30">
        <f t="shared" si="1491"/>
        <v>173468.1</v>
      </c>
      <c r="X966" s="183"/>
    </row>
    <row r="967" spans="1:24" ht="31.5" outlineLevel="2" x14ac:dyDescent="0.2">
      <c r="A967" s="32" t="s">
        <v>560</v>
      </c>
      <c r="B967" s="32" t="s">
        <v>562</v>
      </c>
      <c r="C967" s="32" t="s">
        <v>157</v>
      </c>
      <c r="D967" s="32"/>
      <c r="E967" s="33" t="s">
        <v>158</v>
      </c>
      <c r="F967" s="30">
        <f>F991+F1002+F968</f>
        <v>182628.47050000002</v>
      </c>
      <c r="G967" s="30">
        <f t="shared" ref="G967:J967" si="1492">G991+G1002+G968</f>
        <v>0</v>
      </c>
      <c r="H967" s="30">
        <f t="shared" si="1492"/>
        <v>182628.47050000002</v>
      </c>
      <c r="I967" s="30">
        <f t="shared" si="1492"/>
        <v>0</v>
      </c>
      <c r="J967" s="30">
        <f t="shared" si="1492"/>
        <v>2586.7141000000001</v>
      </c>
      <c r="K967" s="30">
        <f>K991+K1002+K968</f>
        <v>5481.76</v>
      </c>
      <c r="L967" s="30">
        <f t="shared" ref="L967" si="1493">L991+L1002+L968</f>
        <v>190696.94459999999</v>
      </c>
      <c r="M967" s="30">
        <f>M991+M1002+M968</f>
        <v>179246.99170000001</v>
      </c>
      <c r="N967" s="30">
        <f t="shared" ref="N967" si="1494">N991+N1002+N968</f>
        <v>0</v>
      </c>
      <c r="O967" s="30">
        <f t="shared" ref="O967:Q967" si="1495">O991+O1002+O968</f>
        <v>179246.99170000001</v>
      </c>
      <c r="P967" s="30">
        <f t="shared" si="1495"/>
        <v>-54.590159999999997</v>
      </c>
      <c r="Q967" s="30">
        <f t="shared" si="1495"/>
        <v>179192.40154000002</v>
      </c>
      <c r="R967" s="30">
        <f>R991+R1002+R968</f>
        <v>173468.1</v>
      </c>
      <c r="S967" s="30">
        <f t="shared" ref="S967" si="1496">S991+S1002+S968</f>
        <v>0</v>
      </c>
      <c r="T967" s="30">
        <f t="shared" ref="T967:V967" si="1497">T991+T1002+T968</f>
        <v>173468.1</v>
      </c>
      <c r="U967" s="30">
        <f t="shared" si="1497"/>
        <v>0</v>
      </c>
      <c r="V967" s="30">
        <f t="shared" si="1497"/>
        <v>173468.1</v>
      </c>
      <c r="X967" s="183"/>
    </row>
    <row r="968" spans="1:24" ht="15.75" outlineLevel="2" x14ac:dyDescent="0.2">
      <c r="A968" s="32" t="s">
        <v>560</v>
      </c>
      <c r="B968" s="32" t="s">
        <v>562</v>
      </c>
      <c r="C968" s="32" t="s">
        <v>231</v>
      </c>
      <c r="D968" s="32"/>
      <c r="E968" s="33" t="s">
        <v>232</v>
      </c>
      <c r="F968" s="30">
        <f>F969+F986+F976+F981</f>
        <v>8240.6905000000006</v>
      </c>
      <c r="G968" s="30">
        <f t="shared" ref="G968:J968" si="1498">G969+G986+G976+G981</f>
        <v>0</v>
      </c>
      <c r="H968" s="30">
        <f t="shared" si="1498"/>
        <v>8240.6905000000006</v>
      </c>
      <c r="I968" s="30">
        <f t="shared" si="1498"/>
        <v>0</v>
      </c>
      <c r="J968" s="30">
        <f t="shared" si="1498"/>
        <v>608.59177</v>
      </c>
      <c r="K968" s="30">
        <f t="shared" ref="K968:L968" si="1499">K969+K986+K976+K981</f>
        <v>1704.2675899999999</v>
      </c>
      <c r="L968" s="30">
        <f t="shared" si="1499"/>
        <v>10553.549860000001</v>
      </c>
      <c r="M968" s="30">
        <f t="shared" ref="M968:R968" si="1500">M969+M986+M976+M981</f>
        <v>8438.7916999999998</v>
      </c>
      <c r="N968" s="30">
        <f t="shared" ref="N968" si="1501">N969+N986+N976+N981</f>
        <v>0</v>
      </c>
      <c r="O968" s="30">
        <f t="shared" ref="O968:Q968" si="1502">O969+O986+O976+O981</f>
        <v>8438.7916999999998</v>
      </c>
      <c r="P968" s="30">
        <f t="shared" si="1502"/>
        <v>-54.590159999999997</v>
      </c>
      <c r="Q968" s="30">
        <f t="shared" si="1502"/>
        <v>8384.20154</v>
      </c>
      <c r="R968" s="30">
        <f t="shared" si="1500"/>
        <v>2824.9</v>
      </c>
      <c r="S968" s="30">
        <f t="shared" ref="S968" si="1503">S969+S986+S976+S981</f>
        <v>0</v>
      </c>
      <c r="T968" s="30">
        <f t="shared" ref="T968:V968" si="1504">T969+T986+T976+T981</f>
        <v>2824.9</v>
      </c>
      <c r="U968" s="30">
        <f t="shared" si="1504"/>
        <v>0</v>
      </c>
      <c r="V968" s="30">
        <f t="shared" si="1504"/>
        <v>2824.9</v>
      </c>
      <c r="X968" s="183"/>
    </row>
    <row r="969" spans="1:24" ht="31.5" outlineLevel="2" x14ac:dyDescent="0.2">
      <c r="A969" s="32" t="s">
        <v>560</v>
      </c>
      <c r="B969" s="32" t="s">
        <v>562</v>
      </c>
      <c r="C969" s="32" t="s">
        <v>233</v>
      </c>
      <c r="D969" s="32"/>
      <c r="E969" s="33" t="s">
        <v>430</v>
      </c>
      <c r="F969" s="30">
        <f>F972+F970</f>
        <v>2839.9</v>
      </c>
      <c r="G969" s="30">
        <f t="shared" ref="G969:H969" si="1505">G972+G970</f>
        <v>0</v>
      </c>
      <c r="H969" s="30">
        <f t="shared" si="1505"/>
        <v>2839.9</v>
      </c>
      <c r="I969" s="30">
        <f>I972+I970+I974</f>
        <v>0</v>
      </c>
      <c r="J969" s="30">
        <f t="shared" ref="J969:V969" si="1506">J972+J970+J974</f>
        <v>608.59177</v>
      </c>
      <c r="K969" s="30">
        <f t="shared" si="1506"/>
        <v>1647.33827</v>
      </c>
      <c r="L969" s="30">
        <f t="shared" si="1506"/>
        <v>5095.8300400000007</v>
      </c>
      <c r="M969" s="30">
        <f t="shared" si="1506"/>
        <v>2639.9</v>
      </c>
      <c r="N969" s="30">
        <f t="shared" si="1506"/>
        <v>0</v>
      </c>
      <c r="O969" s="30">
        <f t="shared" si="1506"/>
        <v>2639.9</v>
      </c>
      <c r="P969" s="30">
        <f t="shared" si="1506"/>
        <v>0</v>
      </c>
      <c r="Q969" s="30">
        <f t="shared" si="1506"/>
        <v>2639.9</v>
      </c>
      <c r="R969" s="30">
        <f t="shared" si="1506"/>
        <v>2639.9</v>
      </c>
      <c r="S969" s="30">
        <f t="shared" si="1506"/>
        <v>0</v>
      </c>
      <c r="T969" s="30">
        <f t="shared" si="1506"/>
        <v>2639.9</v>
      </c>
      <c r="U969" s="30">
        <f t="shared" si="1506"/>
        <v>0</v>
      </c>
      <c r="V969" s="30">
        <f t="shared" si="1506"/>
        <v>2639.9</v>
      </c>
      <c r="X969" s="183"/>
    </row>
    <row r="970" spans="1:24" ht="31.5" outlineLevel="2" x14ac:dyDescent="0.2">
      <c r="A970" s="32" t="s">
        <v>560</v>
      </c>
      <c r="B970" s="32" t="s">
        <v>562</v>
      </c>
      <c r="C970" s="22" t="s">
        <v>616</v>
      </c>
      <c r="D970" s="22"/>
      <c r="E970" s="39" t="s">
        <v>613</v>
      </c>
      <c r="F970" s="30">
        <f>F971</f>
        <v>2639.9</v>
      </c>
      <c r="G970" s="30">
        <f t="shared" ref="G970:L970" si="1507">G971</f>
        <v>0</v>
      </c>
      <c r="H970" s="30">
        <f t="shared" si="1507"/>
        <v>2639.9</v>
      </c>
      <c r="I970" s="30">
        <f t="shared" si="1507"/>
        <v>0</v>
      </c>
      <c r="J970" s="30">
        <f t="shared" si="1507"/>
        <v>232.26935</v>
      </c>
      <c r="K970" s="30">
        <f t="shared" si="1507"/>
        <v>1647.33827</v>
      </c>
      <c r="L970" s="30">
        <f t="shared" si="1507"/>
        <v>4519.5076200000003</v>
      </c>
      <c r="M970" s="30">
        <f t="shared" ref="M970:R970" si="1508">M971</f>
        <v>2639.9</v>
      </c>
      <c r="N970" s="30">
        <f t="shared" ref="N970" si="1509">N971</f>
        <v>0</v>
      </c>
      <c r="O970" s="30">
        <f t="shared" ref="O970:Q970" si="1510">O971</f>
        <v>2639.9</v>
      </c>
      <c r="P970" s="30">
        <f t="shared" si="1510"/>
        <v>0</v>
      </c>
      <c r="Q970" s="30">
        <f t="shared" si="1510"/>
        <v>2639.9</v>
      </c>
      <c r="R970" s="30">
        <f t="shared" si="1508"/>
        <v>2639.9</v>
      </c>
      <c r="S970" s="30">
        <f t="shared" ref="S970" si="1511">S971</f>
        <v>0</v>
      </c>
      <c r="T970" s="30">
        <f t="shared" ref="T970:V970" si="1512">T971</f>
        <v>2639.9</v>
      </c>
      <c r="U970" s="30">
        <f t="shared" si="1512"/>
        <v>0</v>
      </c>
      <c r="V970" s="30">
        <f t="shared" si="1512"/>
        <v>2639.9</v>
      </c>
      <c r="X970" s="183"/>
    </row>
    <row r="971" spans="1:24" ht="31.5" outlineLevel="2" x14ac:dyDescent="0.2">
      <c r="A971" s="34" t="s">
        <v>560</v>
      </c>
      <c r="B971" s="34" t="s">
        <v>562</v>
      </c>
      <c r="C971" s="26" t="s">
        <v>616</v>
      </c>
      <c r="D971" s="26" t="s">
        <v>65</v>
      </c>
      <c r="E971" s="7" t="s">
        <v>421</v>
      </c>
      <c r="F971" s="31">
        <v>2639.9</v>
      </c>
      <c r="G971" s="31"/>
      <c r="H971" s="31">
        <f>SUM(F971:G971)</f>
        <v>2639.9</v>
      </c>
      <c r="I971" s="31"/>
      <c r="J971" s="31">
        <v>232.26935</v>
      </c>
      <c r="K971" s="31">
        <f>-168.46547+1815.8+0.00374</f>
        <v>1647.33827</v>
      </c>
      <c r="L971" s="31">
        <f>SUM(H971:K971)</f>
        <v>4519.5076200000003</v>
      </c>
      <c r="M971" s="31">
        <v>2639.9</v>
      </c>
      <c r="N971" s="31"/>
      <c r="O971" s="31">
        <f>SUM(M971:N971)</f>
        <v>2639.9</v>
      </c>
      <c r="P971" s="31"/>
      <c r="Q971" s="31">
        <f>SUM(O971:P971)</f>
        <v>2639.9</v>
      </c>
      <c r="R971" s="31">
        <v>2639.9</v>
      </c>
      <c r="S971" s="31"/>
      <c r="T971" s="31">
        <f>SUM(R971:S971)</f>
        <v>2639.9</v>
      </c>
      <c r="U971" s="31"/>
      <c r="V971" s="31">
        <f>SUM(T971:U971)</f>
        <v>2639.9</v>
      </c>
      <c r="X971" s="183"/>
    </row>
    <row r="972" spans="1:24" s="68" customFormat="1" ht="47.25" hidden="1" outlineLevel="2" x14ac:dyDescent="0.2">
      <c r="A972" s="32" t="s">
        <v>560</v>
      </c>
      <c r="B972" s="32" t="s">
        <v>562</v>
      </c>
      <c r="C972" s="32" t="s">
        <v>452</v>
      </c>
      <c r="D972" s="32"/>
      <c r="E972" s="33" t="s">
        <v>451</v>
      </c>
      <c r="F972" s="30">
        <f>F973</f>
        <v>200</v>
      </c>
      <c r="G972" s="30">
        <f t="shared" ref="G972:L974" si="1513">G973</f>
        <v>0</v>
      </c>
      <c r="H972" s="30">
        <f t="shared" si="1513"/>
        <v>200</v>
      </c>
      <c r="I972" s="30">
        <f t="shared" si="1513"/>
        <v>0</v>
      </c>
      <c r="J972" s="30">
        <f t="shared" si="1513"/>
        <v>0</v>
      </c>
      <c r="K972" s="30">
        <f t="shared" si="1513"/>
        <v>0</v>
      </c>
      <c r="L972" s="30">
        <f t="shared" si="1513"/>
        <v>200</v>
      </c>
      <c r="M972" s="30"/>
      <c r="N972" s="30">
        <f t="shared" ref="N972" si="1514">N973</f>
        <v>0</v>
      </c>
      <c r="O972" s="30">
        <f t="shared" ref="O972:Q972" si="1515">O973</f>
        <v>0</v>
      </c>
      <c r="P972" s="30">
        <f t="shared" si="1515"/>
        <v>0</v>
      </c>
      <c r="Q972" s="30">
        <f t="shared" si="1515"/>
        <v>0</v>
      </c>
      <c r="R972" s="30"/>
      <c r="S972" s="30">
        <f t="shared" ref="S972" si="1516">S973</f>
        <v>0</v>
      </c>
      <c r="T972" s="30">
        <f t="shared" ref="T972:V972" si="1517">T973</f>
        <v>0</v>
      </c>
      <c r="U972" s="30">
        <f t="shared" si="1517"/>
        <v>0</v>
      </c>
      <c r="V972" s="30">
        <f t="shared" si="1517"/>
        <v>0</v>
      </c>
      <c r="X972" s="183"/>
    </row>
    <row r="973" spans="1:24" ht="31.5" hidden="1" outlineLevel="2" x14ac:dyDescent="0.2">
      <c r="A973" s="34" t="s">
        <v>560</v>
      </c>
      <c r="B973" s="34" t="s">
        <v>562</v>
      </c>
      <c r="C973" s="34" t="s">
        <v>452</v>
      </c>
      <c r="D973" s="34" t="s">
        <v>65</v>
      </c>
      <c r="E973" s="40" t="s">
        <v>421</v>
      </c>
      <c r="F973" s="31">
        <v>200</v>
      </c>
      <c r="G973" s="31"/>
      <c r="H973" s="31">
        <f>SUM(F973:G973)</f>
        <v>200</v>
      </c>
      <c r="I973" s="31"/>
      <c r="J973" s="31"/>
      <c r="K973" s="31"/>
      <c r="L973" s="31">
        <f>SUM(H973:K973)</f>
        <v>200</v>
      </c>
      <c r="M973" s="31"/>
      <c r="N973" s="31"/>
      <c r="O973" s="31">
        <f>SUM(M973:N973)</f>
        <v>0</v>
      </c>
      <c r="P973" s="31"/>
      <c r="Q973" s="31">
        <f>SUM(O973:P973)</f>
        <v>0</v>
      </c>
      <c r="R973" s="31"/>
      <c r="S973" s="31"/>
      <c r="T973" s="31">
        <f>SUM(R973:S973)</f>
        <v>0</v>
      </c>
      <c r="U973" s="31"/>
      <c r="V973" s="31">
        <f>SUM(T973:U973)</f>
        <v>0</v>
      </c>
      <c r="X973" s="183"/>
    </row>
    <row r="974" spans="1:24" ht="47.25" outlineLevel="2" x14ac:dyDescent="0.25">
      <c r="A974" s="111" t="s">
        <v>560</v>
      </c>
      <c r="B974" s="111" t="s">
        <v>562</v>
      </c>
      <c r="C974" s="111" t="s">
        <v>811</v>
      </c>
      <c r="D974" s="111"/>
      <c r="E974" s="119" t="s">
        <v>812</v>
      </c>
      <c r="F974" s="31"/>
      <c r="G974" s="31"/>
      <c r="H974" s="31"/>
      <c r="I974" s="30">
        <f t="shared" si="1513"/>
        <v>0</v>
      </c>
      <c r="J974" s="30">
        <f t="shared" si="1513"/>
        <v>376.32242000000002</v>
      </c>
      <c r="K974" s="30">
        <f t="shared" si="1513"/>
        <v>0</v>
      </c>
      <c r="L974" s="30">
        <f t="shared" si="1513"/>
        <v>376.32242000000002</v>
      </c>
      <c r="M974" s="31"/>
      <c r="N974" s="31"/>
      <c r="O974" s="31"/>
      <c r="P974" s="31"/>
      <c r="Q974" s="31"/>
      <c r="R974" s="31"/>
      <c r="S974" s="31"/>
      <c r="T974" s="31"/>
      <c r="U974" s="31"/>
      <c r="V974" s="31"/>
      <c r="X974" s="183"/>
    </row>
    <row r="975" spans="1:24" ht="31.5" outlineLevel="2" collapsed="1" x14ac:dyDescent="0.25">
      <c r="A975" s="113" t="s">
        <v>560</v>
      </c>
      <c r="B975" s="113" t="s">
        <v>562</v>
      </c>
      <c r="C975" s="113" t="s">
        <v>811</v>
      </c>
      <c r="D975" s="113" t="s">
        <v>65</v>
      </c>
      <c r="E975" s="118" t="s">
        <v>66</v>
      </c>
      <c r="F975" s="31"/>
      <c r="G975" s="31"/>
      <c r="H975" s="31"/>
      <c r="I975" s="51"/>
      <c r="J975" s="51">
        <v>376.32242000000002</v>
      </c>
      <c r="K975" s="31"/>
      <c r="L975" s="51">
        <f>SUM(H975:K975)</f>
        <v>376.32242000000002</v>
      </c>
      <c r="M975" s="31"/>
      <c r="N975" s="31"/>
      <c r="O975" s="31"/>
      <c r="P975" s="31"/>
      <c r="Q975" s="31"/>
      <c r="R975" s="31"/>
      <c r="S975" s="31"/>
      <c r="T975" s="31"/>
      <c r="U975" s="31"/>
      <c r="V975" s="31"/>
      <c r="X975" s="183"/>
    </row>
    <row r="976" spans="1:24" ht="15.75" hidden="1" outlineLevel="7" x14ac:dyDescent="0.2">
      <c r="A976" s="32" t="s">
        <v>560</v>
      </c>
      <c r="B976" s="32" t="s">
        <v>562</v>
      </c>
      <c r="C976" s="32" t="s">
        <v>770</v>
      </c>
      <c r="D976" s="34"/>
      <c r="E976" s="33" t="s">
        <v>663</v>
      </c>
      <c r="F976" s="30">
        <f>F979+F977</f>
        <v>4144.5450000000001</v>
      </c>
      <c r="G976" s="30">
        <f t="shared" ref="G976:J976" si="1518">G979+G977</f>
        <v>0</v>
      </c>
      <c r="H976" s="30">
        <f t="shared" si="1518"/>
        <v>4144.5450000000001</v>
      </c>
      <c r="I976" s="30">
        <f t="shared" si="1518"/>
        <v>0</v>
      </c>
      <c r="J976" s="30">
        <f t="shared" si="1518"/>
        <v>0</v>
      </c>
      <c r="K976" s="30">
        <f t="shared" ref="K976:L976" si="1519">K979+K977</f>
        <v>0</v>
      </c>
      <c r="L976" s="30">
        <f t="shared" si="1519"/>
        <v>4144.5450000000001</v>
      </c>
      <c r="M976" s="30"/>
      <c r="N976" s="30">
        <f t="shared" ref="N976" si="1520">N979+N977</f>
        <v>0</v>
      </c>
      <c r="O976" s="30">
        <f t="shared" ref="O976:Q976" si="1521">O979+O977</f>
        <v>0</v>
      </c>
      <c r="P976" s="30">
        <f t="shared" si="1521"/>
        <v>0</v>
      </c>
      <c r="Q976" s="30">
        <f t="shared" si="1521"/>
        <v>0</v>
      </c>
      <c r="R976" s="30"/>
      <c r="S976" s="30">
        <f t="shared" ref="S976" si="1522">S979+S977</f>
        <v>0</v>
      </c>
      <c r="T976" s="30">
        <f t="shared" ref="T976:V976" si="1523">T979+T977</f>
        <v>0</v>
      </c>
      <c r="U976" s="30">
        <f t="shared" si="1523"/>
        <v>0</v>
      </c>
      <c r="V976" s="30">
        <f t="shared" si="1523"/>
        <v>0</v>
      </c>
      <c r="X976" s="183"/>
    </row>
    <row r="977" spans="1:24" ht="47.25" hidden="1" outlineLevel="7" x14ac:dyDescent="0.2">
      <c r="A977" s="32" t="s">
        <v>560</v>
      </c>
      <c r="B977" s="32" t="s">
        <v>562</v>
      </c>
      <c r="C977" s="32" t="s">
        <v>771</v>
      </c>
      <c r="D977" s="34"/>
      <c r="E977" s="33" t="s">
        <v>719</v>
      </c>
      <c r="F977" s="30">
        <f>F978</f>
        <v>4.1449999999999996</v>
      </c>
      <c r="G977" s="30">
        <f t="shared" ref="G977:L977" si="1524">G978</f>
        <v>0</v>
      </c>
      <c r="H977" s="30">
        <f t="shared" si="1524"/>
        <v>4.1449999999999996</v>
      </c>
      <c r="I977" s="30">
        <f t="shared" si="1524"/>
        <v>0</v>
      </c>
      <c r="J977" s="30">
        <f t="shared" si="1524"/>
        <v>0</v>
      </c>
      <c r="K977" s="30">
        <f t="shared" si="1524"/>
        <v>0</v>
      </c>
      <c r="L977" s="30">
        <f t="shared" si="1524"/>
        <v>4.1449999999999996</v>
      </c>
      <c r="M977" s="30"/>
      <c r="N977" s="30">
        <f t="shared" ref="N977" si="1525">N978</f>
        <v>0</v>
      </c>
      <c r="O977" s="30">
        <f t="shared" ref="O977:Q977" si="1526">O978</f>
        <v>0</v>
      </c>
      <c r="P977" s="30">
        <f t="shared" si="1526"/>
        <v>0</v>
      </c>
      <c r="Q977" s="30">
        <f t="shared" si="1526"/>
        <v>0</v>
      </c>
      <c r="R977" s="30"/>
      <c r="S977" s="30">
        <f t="shared" ref="S977" si="1527">S978</f>
        <v>0</v>
      </c>
      <c r="T977" s="30">
        <f t="shared" ref="T977:V977" si="1528">T978</f>
        <v>0</v>
      </c>
      <c r="U977" s="30">
        <f t="shared" si="1528"/>
        <v>0</v>
      </c>
      <c r="V977" s="30">
        <f t="shared" si="1528"/>
        <v>0</v>
      </c>
      <c r="X977" s="183"/>
    </row>
    <row r="978" spans="1:24" ht="31.5" hidden="1" outlineLevel="7" x14ac:dyDescent="0.2">
      <c r="A978" s="34" t="s">
        <v>560</v>
      </c>
      <c r="B978" s="34" t="s">
        <v>562</v>
      </c>
      <c r="C978" s="34" t="s">
        <v>771</v>
      </c>
      <c r="D978" s="34" t="s">
        <v>65</v>
      </c>
      <c r="E978" s="35" t="s">
        <v>66</v>
      </c>
      <c r="F978" s="31">
        <v>4.1449999999999996</v>
      </c>
      <c r="G978" s="31"/>
      <c r="H978" s="31">
        <f>SUM(F978:G978)</f>
        <v>4.1449999999999996</v>
      </c>
      <c r="I978" s="31"/>
      <c r="J978" s="31"/>
      <c r="K978" s="31"/>
      <c r="L978" s="31">
        <f>SUM(H978:K978)</f>
        <v>4.1449999999999996</v>
      </c>
      <c r="M978" s="31"/>
      <c r="N978" s="31"/>
      <c r="O978" s="31">
        <f>SUM(M978:N978)</f>
        <v>0</v>
      </c>
      <c r="P978" s="31"/>
      <c r="Q978" s="31">
        <f>SUM(O978:P978)</f>
        <v>0</v>
      </c>
      <c r="R978" s="31"/>
      <c r="S978" s="31"/>
      <c r="T978" s="31">
        <f>SUM(R978:S978)</f>
        <v>0</v>
      </c>
      <c r="U978" s="31"/>
      <c r="V978" s="31">
        <f>SUM(T978:U978)</f>
        <v>0</v>
      </c>
      <c r="X978" s="183"/>
    </row>
    <row r="979" spans="1:24" ht="47.25" hidden="1" outlineLevel="7" x14ac:dyDescent="0.2">
      <c r="A979" s="32" t="s">
        <v>560</v>
      </c>
      <c r="B979" s="32" t="s">
        <v>562</v>
      </c>
      <c r="C979" s="32" t="s">
        <v>771</v>
      </c>
      <c r="D979" s="34"/>
      <c r="E979" s="33" t="s">
        <v>742</v>
      </c>
      <c r="F979" s="30">
        <f>F980</f>
        <v>4140.3999999999996</v>
      </c>
      <c r="G979" s="30">
        <f t="shared" ref="G979:L979" si="1529">G980</f>
        <v>0</v>
      </c>
      <c r="H979" s="30">
        <f t="shared" si="1529"/>
        <v>4140.3999999999996</v>
      </c>
      <c r="I979" s="30">
        <f t="shared" si="1529"/>
        <v>0</v>
      </c>
      <c r="J979" s="30">
        <f t="shared" si="1529"/>
        <v>0</v>
      </c>
      <c r="K979" s="30">
        <f t="shared" si="1529"/>
        <v>0</v>
      </c>
      <c r="L979" s="30">
        <f t="shared" si="1529"/>
        <v>4140.3999999999996</v>
      </c>
      <c r="M979" s="30"/>
      <c r="N979" s="30">
        <f t="shared" ref="N979" si="1530">N980</f>
        <v>0</v>
      </c>
      <c r="O979" s="30">
        <f t="shared" ref="O979:Q979" si="1531">O980</f>
        <v>0</v>
      </c>
      <c r="P979" s="30">
        <f t="shared" si="1531"/>
        <v>0</v>
      </c>
      <c r="Q979" s="30">
        <f t="shared" si="1531"/>
        <v>0</v>
      </c>
      <c r="R979" s="30"/>
      <c r="S979" s="30">
        <f t="shared" ref="S979" si="1532">S980</f>
        <v>0</v>
      </c>
      <c r="T979" s="30">
        <f t="shared" ref="T979:V979" si="1533">T980</f>
        <v>0</v>
      </c>
      <c r="U979" s="30">
        <f t="shared" si="1533"/>
        <v>0</v>
      </c>
      <c r="V979" s="30">
        <f t="shared" si="1533"/>
        <v>0</v>
      </c>
      <c r="X979" s="183"/>
    </row>
    <row r="980" spans="1:24" ht="31.5" hidden="1" outlineLevel="7" x14ac:dyDescent="0.2">
      <c r="A980" s="34" t="s">
        <v>560</v>
      </c>
      <c r="B980" s="34" t="s">
        <v>562</v>
      </c>
      <c r="C980" s="34" t="s">
        <v>771</v>
      </c>
      <c r="D980" s="34" t="s">
        <v>65</v>
      </c>
      <c r="E980" s="35" t="s">
        <v>66</v>
      </c>
      <c r="F980" s="31">
        <v>4140.3999999999996</v>
      </c>
      <c r="G980" s="31"/>
      <c r="H980" s="31">
        <f>SUM(F980:G980)</f>
        <v>4140.3999999999996</v>
      </c>
      <c r="I980" s="31"/>
      <c r="J980" s="31"/>
      <c r="K980" s="31"/>
      <c r="L980" s="31">
        <f>SUM(H980:K980)</f>
        <v>4140.3999999999996</v>
      </c>
      <c r="M980" s="31"/>
      <c r="N980" s="31"/>
      <c r="O980" s="31">
        <f>SUM(M980:N980)</f>
        <v>0</v>
      </c>
      <c r="P980" s="31"/>
      <c r="Q980" s="31">
        <f>SUM(O980:P980)</f>
        <v>0</v>
      </c>
      <c r="R980" s="31"/>
      <c r="S980" s="31"/>
      <c r="T980" s="31">
        <f>SUM(R980:S980)</f>
        <v>0</v>
      </c>
      <c r="U980" s="31"/>
      <c r="V980" s="31">
        <f>SUM(T980:U980)</f>
        <v>0</v>
      </c>
      <c r="X980" s="183"/>
    </row>
    <row r="981" spans="1:24" ht="15.75" outlineLevel="2" x14ac:dyDescent="0.2">
      <c r="A981" s="22" t="s">
        <v>560</v>
      </c>
      <c r="B981" s="22" t="s">
        <v>562</v>
      </c>
      <c r="C981" s="6" t="s">
        <v>611</v>
      </c>
      <c r="D981" s="5"/>
      <c r="E981" s="39" t="s">
        <v>193</v>
      </c>
      <c r="F981" s="30">
        <f>F982+F984</f>
        <v>1256.2455</v>
      </c>
      <c r="G981" s="30">
        <f t="shared" ref="G981:J981" si="1534">G982+G984</f>
        <v>0</v>
      </c>
      <c r="H981" s="30">
        <f t="shared" si="1534"/>
        <v>1256.2455</v>
      </c>
      <c r="I981" s="30">
        <f t="shared" si="1534"/>
        <v>0</v>
      </c>
      <c r="J981" s="30">
        <f t="shared" si="1534"/>
        <v>0</v>
      </c>
      <c r="K981" s="30">
        <f t="shared" ref="K981:L981" si="1535">K982+K984</f>
        <v>56.929319999999997</v>
      </c>
      <c r="L981" s="30">
        <f t="shared" si="1535"/>
        <v>1313.1748200000002</v>
      </c>
      <c r="M981" s="30">
        <f t="shared" ref="M981:R981" si="1536">M982+M984</f>
        <v>239.59016</v>
      </c>
      <c r="N981" s="30">
        <f t="shared" ref="N981" si="1537">N982+N984</f>
        <v>0</v>
      </c>
      <c r="O981" s="30">
        <f t="shared" ref="O981:Q981" si="1538">O982+O984</f>
        <v>239.59016</v>
      </c>
      <c r="P981" s="30">
        <f t="shared" si="1538"/>
        <v>-54.590159999999997</v>
      </c>
      <c r="Q981" s="30">
        <f t="shared" si="1538"/>
        <v>185</v>
      </c>
      <c r="R981" s="30">
        <f t="shared" si="1536"/>
        <v>185</v>
      </c>
      <c r="S981" s="30">
        <f t="shared" ref="S981" si="1539">S982+S984</f>
        <v>0</v>
      </c>
      <c r="T981" s="30">
        <f t="shared" ref="T981:V981" si="1540">T982+T984</f>
        <v>185</v>
      </c>
      <c r="U981" s="30">
        <f t="shared" si="1540"/>
        <v>0</v>
      </c>
      <c r="V981" s="30">
        <f t="shared" si="1540"/>
        <v>185</v>
      </c>
      <c r="X981" s="183"/>
    </row>
    <row r="982" spans="1:24" ht="31.5" outlineLevel="2" x14ac:dyDescent="0.2">
      <c r="A982" s="22" t="s">
        <v>560</v>
      </c>
      <c r="B982" s="22" t="s">
        <v>562</v>
      </c>
      <c r="C982" s="6" t="s">
        <v>612</v>
      </c>
      <c r="D982" s="22"/>
      <c r="E982" s="39" t="s">
        <v>613</v>
      </c>
      <c r="F982" s="30">
        <f>F983</f>
        <v>185</v>
      </c>
      <c r="G982" s="30">
        <f t="shared" ref="G982:L982" si="1541">G983</f>
        <v>0</v>
      </c>
      <c r="H982" s="30">
        <f t="shared" si="1541"/>
        <v>185</v>
      </c>
      <c r="I982" s="30">
        <f t="shared" si="1541"/>
        <v>0</v>
      </c>
      <c r="J982" s="30">
        <f t="shared" si="1541"/>
        <v>0</v>
      </c>
      <c r="K982" s="30">
        <f t="shared" si="1541"/>
        <v>2.3473099999999998</v>
      </c>
      <c r="L982" s="30">
        <f t="shared" si="1541"/>
        <v>187.34730999999999</v>
      </c>
      <c r="M982" s="30">
        <f t="shared" ref="M982:R982" si="1542">M983</f>
        <v>185</v>
      </c>
      <c r="N982" s="30">
        <f t="shared" ref="N982" si="1543">N983</f>
        <v>0</v>
      </c>
      <c r="O982" s="30">
        <f t="shared" ref="O982:Q982" si="1544">O983</f>
        <v>185</v>
      </c>
      <c r="P982" s="30">
        <f t="shared" si="1544"/>
        <v>0</v>
      </c>
      <c r="Q982" s="30">
        <f t="shared" si="1544"/>
        <v>185</v>
      </c>
      <c r="R982" s="30">
        <f t="shared" si="1542"/>
        <v>185</v>
      </c>
      <c r="S982" s="30">
        <f t="shared" ref="S982" si="1545">S983</f>
        <v>0</v>
      </c>
      <c r="T982" s="30">
        <f t="shared" ref="T982:V982" si="1546">T983</f>
        <v>185</v>
      </c>
      <c r="U982" s="30">
        <f t="shared" si="1546"/>
        <v>0</v>
      </c>
      <c r="V982" s="30">
        <f t="shared" si="1546"/>
        <v>185</v>
      </c>
      <c r="X982" s="183"/>
    </row>
    <row r="983" spans="1:24" ht="31.5" outlineLevel="2" x14ac:dyDescent="0.2">
      <c r="A983" s="26" t="s">
        <v>560</v>
      </c>
      <c r="B983" s="26" t="s">
        <v>562</v>
      </c>
      <c r="C983" s="42" t="s">
        <v>612</v>
      </c>
      <c r="D983" s="26" t="s">
        <v>65</v>
      </c>
      <c r="E983" s="7" t="s">
        <v>421</v>
      </c>
      <c r="F983" s="31">
        <v>185</v>
      </c>
      <c r="G983" s="31"/>
      <c r="H983" s="31">
        <f>SUM(F983:G983)</f>
        <v>185</v>
      </c>
      <c r="I983" s="31"/>
      <c r="J983" s="31"/>
      <c r="K983" s="31">
        <v>2.3473099999999998</v>
      </c>
      <c r="L983" s="31">
        <f>SUM(H983:K983)</f>
        <v>187.34730999999999</v>
      </c>
      <c r="M983" s="31">
        <v>185</v>
      </c>
      <c r="N983" s="31"/>
      <c r="O983" s="31">
        <f>SUM(M983:N983)</f>
        <v>185</v>
      </c>
      <c r="P983" s="31"/>
      <c r="Q983" s="31">
        <f>SUM(O983:P983)</f>
        <v>185</v>
      </c>
      <c r="R983" s="31">
        <v>185</v>
      </c>
      <c r="S983" s="31"/>
      <c r="T983" s="31">
        <f>SUM(R983:S983)</f>
        <v>185</v>
      </c>
      <c r="U983" s="31"/>
      <c r="V983" s="31">
        <f>SUM(T983:U983)</f>
        <v>185</v>
      </c>
      <c r="X983" s="183"/>
    </row>
    <row r="984" spans="1:24" ht="31.5" outlineLevel="2" x14ac:dyDescent="0.2">
      <c r="A984" s="22" t="s">
        <v>560</v>
      </c>
      <c r="B984" s="22" t="s">
        <v>562</v>
      </c>
      <c r="C984" s="32" t="s">
        <v>721</v>
      </c>
      <c r="D984" s="32"/>
      <c r="E984" s="33" t="s">
        <v>671</v>
      </c>
      <c r="F984" s="43">
        <f>F985</f>
        <v>1071.2455</v>
      </c>
      <c r="G984" s="43">
        <f t="shared" ref="G984:L984" si="1547">G985</f>
        <v>0</v>
      </c>
      <c r="H984" s="43">
        <f t="shared" si="1547"/>
        <v>1071.2455</v>
      </c>
      <c r="I984" s="43">
        <f t="shared" si="1547"/>
        <v>0</v>
      </c>
      <c r="J984" s="43">
        <f t="shared" si="1547"/>
        <v>0</v>
      </c>
      <c r="K984" s="43">
        <f t="shared" si="1547"/>
        <v>54.582009999999997</v>
      </c>
      <c r="L984" s="43">
        <f t="shared" si="1547"/>
        <v>1125.8275100000001</v>
      </c>
      <c r="M984" s="43">
        <f t="shared" ref="M984" si="1548">M985</f>
        <v>54.590159999999997</v>
      </c>
      <c r="N984" s="43">
        <f t="shared" ref="N984" si="1549">N985</f>
        <v>0</v>
      </c>
      <c r="O984" s="43">
        <f t="shared" ref="O984:Q984" si="1550">O985</f>
        <v>54.590159999999997</v>
      </c>
      <c r="P984" s="43">
        <f t="shared" si="1550"/>
        <v>-54.590159999999997</v>
      </c>
      <c r="Q984" s="43">
        <f t="shared" si="1550"/>
        <v>0</v>
      </c>
      <c r="R984" s="43"/>
      <c r="S984" s="43">
        <f t="shared" ref="S984" si="1551">S985</f>
        <v>0</v>
      </c>
      <c r="T984" s="43">
        <f t="shared" ref="T984:V984" si="1552">T985</f>
        <v>0</v>
      </c>
      <c r="U984" s="43">
        <f t="shared" si="1552"/>
        <v>0</v>
      </c>
      <c r="V984" s="43">
        <f t="shared" si="1552"/>
        <v>0</v>
      </c>
      <c r="X984" s="183"/>
    </row>
    <row r="985" spans="1:24" ht="31.5" outlineLevel="2" x14ac:dyDescent="0.2">
      <c r="A985" s="26" t="s">
        <v>560</v>
      </c>
      <c r="B985" s="26" t="s">
        <v>562</v>
      </c>
      <c r="C985" s="34" t="s">
        <v>721</v>
      </c>
      <c r="D985" s="26" t="s">
        <v>65</v>
      </c>
      <c r="E985" s="7" t="s">
        <v>421</v>
      </c>
      <c r="F985" s="44">
        <v>1071.2455</v>
      </c>
      <c r="G985" s="31"/>
      <c r="H985" s="31">
        <f>SUM(F985:G985)</f>
        <v>1071.2455</v>
      </c>
      <c r="I985" s="31"/>
      <c r="J985" s="31"/>
      <c r="K985" s="31">
        <v>54.582009999999997</v>
      </c>
      <c r="L985" s="31">
        <f>SUM(H985:K985)</f>
        <v>1125.8275100000001</v>
      </c>
      <c r="M985" s="44">
        <v>54.590159999999997</v>
      </c>
      <c r="N985" s="31"/>
      <c r="O985" s="31">
        <f>SUM(M985:N985)</f>
        <v>54.590159999999997</v>
      </c>
      <c r="P985" s="44">
        <v>-54.590159999999997</v>
      </c>
      <c r="Q985" s="31">
        <f>SUM(O985:P985)</f>
        <v>0</v>
      </c>
      <c r="R985" s="44"/>
      <c r="S985" s="31"/>
      <c r="T985" s="31">
        <f>SUM(R985:S985)</f>
        <v>0</v>
      </c>
      <c r="U985" s="31"/>
      <c r="V985" s="31">
        <f>SUM(T985:U985)</f>
        <v>0</v>
      </c>
      <c r="X985" s="183"/>
    </row>
    <row r="986" spans="1:24" s="72" customFormat="1" ht="38.25" hidden="1" customHeight="1" outlineLevel="2" x14ac:dyDescent="0.2">
      <c r="A986" s="22" t="s">
        <v>560</v>
      </c>
      <c r="B986" s="22" t="s">
        <v>562</v>
      </c>
      <c r="C986" s="22" t="s">
        <v>702</v>
      </c>
      <c r="D986" s="45"/>
      <c r="E986" s="46" t="s">
        <v>670</v>
      </c>
      <c r="F986" s="47"/>
      <c r="G986" s="47"/>
      <c r="H986" s="47"/>
      <c r="I986" s="47"/>
      <c r="J986" s="47"/>
      <c r="K986" s="47"/>
      <c r="L986" s="47"/>
      <c r="M986" s="47">
        <f t="shared" ref="M986:O986" si="1553">M989+M987</f>
        <v>5559.3015400000004</v>
      </c>
      <c r="N986" s="47">
        <f t="shared" si="1553"/>
        <v>0</v>
      </c>
      <c r="O986" s="47">
        <f t="shared" si="1553"/>
        <v>5559.3015400000004</v>
      </c>
      <c r="P986" s="47">
        <f t="shared" ref="P986:Q986" si="1554">P989+P987</f>
        <v>0</v>
      </c>
      <c r="Q986" s="47">
        <f t="shared" si="1554"/>
        <v>5559.3015400000004</v>
      </c>
      <c r="R986" s="47"/>
      <c r="S986" s="47">
        <f t="shared" ref="S986:V986" si="1555">S989+S987</f>
        <v>0</v>
      </c>
      <c r="T986" s="47">
        <f t="shared" si="1555"/>
        <v>0</v>
      </c>
      <c r="U986" s="47">
        <f t="shared" si="1555"/>
        <v>0</v>
      </c>
      <c r="V986" s="47">
        <f t="shared" si="1555"/>
        <v>0</v>
      </c>
      <c r="X986" s="183"/>
    </row>
    <row r="987" spans="1:24" s="72" customFormat="1" ht="35.25" hidden="1" customHeight="1" outlineLevel="2" x14ac:dyDescent="0.2">
      <c r="A987" s="22" t="s">
        <v>560</v>
      </c>
      <c r="B987" s="22" t="s">
        <v>562</v>
      </c>
      <c r="C987" s="22" t="s">
        <v>704</v>
      </c>
      <c r="D987" s="45"/>
      <c r="E987" s="46" t="s">
        <v>743</v>
      </c>
      <c r="F987" s="47"/>
      <c r="G987" s="47"/>
      <c r="H987" s="47"/>
      <c r="I987" s="47"/>
      <c r="J987" s="47"/>
      <c r="K987" s="47"/>
      <c r="L987" s="47"/>
      <c r="M987" s="47">
        <f t="shared" ref="M987:V989" si="1556">M988</f>
        <v>1389.82538</v>
      </c>
      <c r="N987" s="47">
        <f t="shared" si="1556"/>
        <v>0</v>
      </c>
      <c r="O987" s="47">
        <f t="shared" si="1556"/>
        <v>1389.82538</v>
      </c>
      <c r="P987" s="47">
        <f t="shared" si="1556"/>
        <v>0</v>
      </c>
      <c r="Q987" s="47">
        <f t="shared" si="1556"/>
        <v>1389.82538</v>
      </c>
      <c r="R987" s="47"/>
      <c r="S987" s="47">
        <f t="shared" si="1556"/>
        <v>0</v>
      </c>
      <c r="T987" s="47">
        <f t="shared" si="1556"/>
        <v>0</v>
      </c>
      <c r="U987" s="47">
        <f t="shared" si="1556"/>
        <v>0</v>
      </c>
      <c r="V987" s="47">
        <f t="shared" si="1556"/>
        <v>0</v>
      </c>
      <c r="X987" s="183"/>
    </row>
    <row r="988" spans="1:24" ht="31.5" hidden="1" outlineLevel="2" x14ac:dyDescent="0.2">
      <c r="A988" s="26" t="s">
        <v>560</v>
      </c>
      <c r="B988" s="26" t="s">
        <v>562</v>
      </c>
      <c r="C988" s="42" t="s">
        <v>704</v>
      </c>
      <c r="D988" s="26" t="s">
        <v>65</v>
      </c>
      <c r="E988" s="7" t="s">
        <v>421</v>
      </c>
      <c r="F988" s="31"/>
      <c r="G988" s="31"/>
      <c r="H988" s="31"/>
      <c r="I988" s="31"/>
      <c r="J988" s="31"/>
      <c r="K988" s="31"/>
      <c r="L988" s="31"/>
      <c r="M988" s="31">
        <v>1389.82538</v>
      </c>
      <c r="N988" s="31"/>
      <c r="O988" s="31">
        <f>SUM(M988:N988)</f>
        <v>1389.82538</v>
      </c>
      <c r="P988" s="31"/>
      <c r="Q988" s="31">
        <f>SUM(O988:P988)</f>
        <v>1389.82538</v>
      </c>
      <c r="R988" s="31"/>
      <c r="S988" s="31"/>
      <c r="T988" s="31">
        <f>SUM(R988:S988)</f>
        <v>0</v>
      </c>
      <c r="U988" s="31"/>
      <c r="V988" s="31">
        <f>SUM(T988:U988)</f>
        <v>0</v>
      </c>
      <c r="X988" s="183"/>
    </row>
    <row r="989" spans="1:24" s="72" customFormat="1" ht="35.25" hidden="1" customHeight="1" outlineLevel="2" x14ac:dyDescent="0.2">
      <c r="A989" s="22" t="s">
        <v>560</v>
      </c>
      <c r="B989" s="22" t="s">
        <v>562</v>
      </c>
      <c r="C989" s="22" t="s">
        <v>704</v>
      </c>
      <c r="D989" s="45"/>
      <c r="E989" s="46" t="s">
        <v>744</v>
      </c>
      <c r="F989" s="47"/>
      <c r="G989" s="47"/>
      <c r="H989" s="47"/>
      <c r="I989" s="47"/>
      <c r="J989" s="47"/>
      <c r="K989" s="47"/>
      <c r="L989" s="47"/>
      <c r="M989" s="47">
        <f t="shared" si="1556"/>
        <v>4169.4761600000002</v>
      </c>
      <c r="N989" s="47">
        <f t="shared" si="1556"/>
        <v>0</v>
      </c>
      <c r="O989" s="47">
        <f t="shared" si="1556"/>
        <v>4169.4761600000002</v>
      </c>
      <c r="P989" s="47">
        <f t="shared" si="1556"/>
        <v>0</v>
      </c>
      <c r="Q989" s="47">
        <f t="shared" si="1556"/>
        <v>4169.4761600000002</v>
      </c>
      <c r="R989" s="47"/>
      <c r="S989" s="47">
        <f t="shared" si="1556"/>
        <v>0</v>
      </c>
      <c r="T989" s="47">
        <f t="shared" si="1556"/>
        <v>0</v>
      </c>
      <c r="U989" s="47">
        <f t="shared" si="1556"/>
        <v>0</v>
      </c>
      <c r="V989" s="47">
        <f t="shared" si="1556"/>
        <v>0</v>
      </c>
      <c r="X989" s="183"/>
    </row>
    <row r="990" spans="1:24" ht="31.5" hidden="1" customHeight="1" outlineLevel="2" x14ac:dyDescent="0.2">
      <c r="A990" s="26" t="s">
        <v>560</v>
      </c>
      <c r="B990" s="26" t="s">
        <v>562</v>
      </c>
      <c r="C990" s="42" t="s">
        <v>704</v>
      </c>
      <c r="D990" s="26" t="s">
        <v>65</v>
      </c>
      <c r="E990" s="7" t="s">
        <v>421</v>
      </c>
      <c r="F990" s="31"/>
      <c r="G990" s="31"/>
      <c r="H990" s="31"/>
      <c r="I990" s="31"/>
      <c r="J990" s="31"/>
      <c r="K990" s="31"/>
      <c r="L990" s="31"/>
      <c r="M990" s="31">
        <v>4169.4761600000002</v>
      </c>
      <c r="N990" s="31"/>
      <c r="O990" s="31">
        <f>SUM(M990:N990)</f>
        <v>4169.4761600000002</v>
      </c>
      <c r="P990" s="31"/>
      <c r="Q990" s="31">
        <f>SUM(O990:P990)</f>
        <v>4169.4761600000002</v>
      </c>
      <c r="R990" s="31"/>
      <c r="S990" s="31"/>
      <c r="T990" s="31">
        <f>SUM(R990:S990)</f>
        <v>0</v>
      </c>
      <c r="U990" s="31"/>
      <c r="V990" s="31">
        <f>SUM(T990:U990)</f>
        <v>0</v>
      </c>
      <c r="X990" s="183"/>
    </row>
    <row r="991" spans="1:24" ht="31.5" outlineLevel="3" x14ac:dyDescent="0.2">
      <c r="A991" s="32" t="s">
        <v>560</v>
      </c>
      <c r="B991" s="32" t="s">
        <v>562</v>
      </c>
      <c r="C991" s="32" t="s">
        <v>347</v>
      </c>
      <c r="D991" s="32"/>
      <c r="E991" s="33" t="s">
        <v>348</v>
      </c>
      <c r="F991" s="30">
        <f t="shared" ref="F991:V991" si="1557">F992</f>
        <v>46644.58</v>
      </c>
      <c r="G991" s="30">
        <f t="shared" si="1557"/>
        <v>0</v>
      </c>
      <c r="H991" s="30">
        <f t="shared" si="1557"/>
        <v>46644.58</v>
      </c>
      <c r="I991" s="30">
        <f t="shared" si="1557"/>
        <v>0</v>
      </c>
      <c r="J991" s="30">
        <f t="shared" si="1557"/>
        <v>1871.09033</v>
      </c>
      <c r="K991" s="30">
        <f t="shared" si="1557"/>
        <v>0.73172999999999999</v>
      </c>
      <c r="L991" s="30">
        <f t="shared" si="1557"/>
        <v>48516.40206</v>
      </c>
      <c r="M991" s="30">
        <f t="shared" si="1557"/>
        <v>42900</v>
      </c>
      <c r="N991" s="30">
        <f t="shared" si="1557"/>
        <v>0</v>
      </c>
      <c r="O991" s="30">
        <f t="shared" si="1557"/>
        <v>42900</v>
      </c>
      <c r="P991" s="30">
        <f t="shared" si="1557"/>
        <v>0</v>
      </c>
      <c r="Q991" s="30">
        <f t="shared" si="1557"/>
        <v>42900</v>
      </c>
      <c r="R991" s="30">
        <f t="shared" si="1557"/>
        <v>42900</v>
      </c>
      <c r="S991" s="30">
        <f t="shared" si="1557"/>
        <v>0</v>
      </c>
      <c r="T991" s="30">
        <f t="shared" si="1557"/>
        <v>42900</v>
      </c>
      <c r="U991" s="30">
        <f t="shared" si="1557"/>
        <v>0</v>
      </c>
      <c r="V991" s="30">
        <f t="shared" si="1557"/>
        <v>42900</v>
      </c>
      <c r="X991" s="183"/>
    </row>
    <row r="992" spans="1:24" ht="21.75" customHeight="1" outlineLevel="4" x14ac:dyDescent="0.2">
      <c r="A992" s="32" t="s">
        <v>560</v>
      </c>
      <c r="B992" s="32" t="s">
        <v>562</v>
      </c>
      <c r="C992" s="32" t="s">
        <v>349</v>
      </c>
      <c r="D992" s="32"/>
      <c r="E992" s="33" t="s">
        <v>564</v>
      </c>
      <c r="F992" s="30">
        <f>F998+F1000+F993+F996</f>
        <v>46644.58</v>
      </c>
      <c r="G992" s="30">
        <f t="shared" ref="G992:J992" si="1558">G998+G1000+G993+G996</f>
        <v>0</v>
      </c>
      <c r="H992" s="30">
        <f t="shared" si="1558"/>
        <v>46644.58</v>
      </c>
      <c r="I992" s="30">
        <f t="shared" si="1558"/>
        <v>0</v>
      </c>
      <c r="J992" s="30">
        <f t="shared" si="1558"/>
        <v>1871.09033</v>
      </c>
      <c r="K992" s="30">
        <f>K998+K1000+K993+K996</f>
        <v>0.73172999999999999</v>
      </c>
      <c r="L992" s="30">
        <f t="shared" ref="L992" si="1559">L998+L1000+L993+L996</f>
        <v>48516.40206</v>
      </c>
      <c r="M992" s="30">
        <f t="shared" ref="M992:R992" si="1560">M998+M1000+M993+M996</f>
        <v>42900</v>
      </c>
      <c r="N992" s="30">
        <f t="shared" ref="N992" si="1561">N998+N1000+N993+N996</f>
        <v>0</v>
      </c>
      <c r="O992" s="30">
        <f t="shared" ref="O992:Q992" si="1562">O998+O1000+O993+O996</f>
        <v>42900</v>
      </c>
      <c r="P992" s="30">
        <f t="shared" si="1562"/>
        <v>0</v>
      </c>
      <c r="Q992" s="30">
        <f t="shared" si="1562"/>
        <v>42900</v>
      </c>
      <c r="R992" s="30">
        <f t="shared" si="1560"/>
        <v>42900</v>
      </c>
      <c r="S992" s="30">
        <f t="shared" ref="S992" si="1563">S998+S1000+S993+S996</f>
        <v>0</v>
      </c>
      <c r="T992" s="30">
        <f t="shared" ref="T992:V992" si="1564">T998+T1000+T993+T996</f>
        <v>42900</v>
      </c>
      <c r="U992" s="30">
        <f t="shared" si="1564"/>
        <v>0</v>
      </c>
      <c r="V992" s="30">
        <f t="shared" si="1564"/>
        <v>42900</v>
      </c>
      <c r="X992" s="183"/>
    </row>
    <row r="993" spans="1:24" ht="31.5" outlineLevel="2" x14ac:dyDescent="0.2">
      <c r="A993" s="22" t="s">
        <v>560</v>
      </c>
      <c r="B993" s="22" t="s">
        <v>562</v>
      </c>
      <c r="C993" s="32" t="s">
        <v>718</v>
      </c>
      <c r="D993" s="32"/>
      <c r="E993" s="33" t="s">
        <v>682</v>
      </c>
      <c r="F993" s="30">
        <f>F995+F994</f>
        <v>3.08</v>
      </c>
      <c r="G993" s="30">
        <f t="shared" ref="G993:T993" si="1565">G995+G994</f>
        <v>0</v>
      </c>
      <c r="H993" s="30">
        <f t="shared" si="1565"/>
        <v>3.08</v>
      </c>
      <c r="I993" s="30">
        <f t="shared" si="1565"/>
        <v>0</v>
      </c>
      <c r="J993" s="30">
        <f t="shared" si="1565"/>
        <v>0</v>
      </c>
      <c r="K993" s="30">
        <f t="shared" ref="K993:L993" si="1566">K995+K994</f>
        <v>0.66147</v>
      </c>
      <c r="L993" s="30">
        <f t="shared" si="1566"/>
        <v>3.7414700000000001</v>
      </c>
      <c r="M993" s="30">
        <f t="shared" si="1565"/>
        <v>0</v>
      </c>
      <c r="N993" s="30">
        <f t="shared" si="1565"/>
        <v>0</v>
      </c>
      <c r="O993" s="30">
        <f t="shared" si="1565"/>
        <v>0</v>
      </c>
      <c r="P993" s="30">
        <f t="shared" si="1565"/>
        <v>0</v>
      </c>
      <c r="Q993" s="30">
        <f t="shared" si="1565"/>
        <v>0</v>
      </c>
      <c r="R993" s="30">
        <f t="shared" si="1565"/>
        <v>0</v>
      </c>
      <c r="S993" s="30">
        <f t="shared" si="1565"/>
        <v>0</v>
      </c>
      <c r="T993" s="30">
        <f t="shared" si="1565"/>
        <v>0</v>
      </c>
      <c r="U993" s="30">
        <f t="shared" ref="U993:V993" si="1567">U995+U994</f>
        <v>0</v>
      </c>
      <c r="V993" s="30">
        <f t="shared" si="1567"/>
        <v>0</v>
      </c>
      <c r="X993" s="183"/>
    </row>
    <row r="994" spans="1:24" ht="15.75" outlineLevel="2" x14ac:dyDescent="0.2">
      <c r="A994" s="26" t="s">
        <v>560</v>
      </c>
      <c r="B994" s="26" t="s">
        <v>562</v>
      </c>
      <c r="C994" s="34" t="s">
        <v>718</v>
      </c>
      <c r="D994" s="34" t="s">
        <v>7</v>
      </c>
      <c r="E994" s="35" t="s">
        <v>8</v>
      </c>
      <c r="F994" s="31"/>
      <c r="G994" s="31">
        <v>3.08</v>
      </c>
      <c r="H994" s="28">
        <f>SUM(F994:G994)</f>
        <v>3.08</v>
      </c>
      <c r="I994" s="31"/>
      <c r="J994" s="31"/>
      <c r="K994" s="51">
        <f>0.66521-0.00374</f>
        <v>0.66147</v>
      </c>
      <c r="L994" s="28">
        <f>SUM(H994:K994)</f>
        <v>3.7414700000000001</v>
      </c>
      <c r="M994" s="31"/>
      <c r="N994" s="31"/>
      <c r="O994" s="31"/>
      <c r="P994" s="31"/>
      <c r="Q994" s="28">
        <f>SUM(O994:P994)</f>
        <v>0</v>
      </c>
      <c r="R994" s="31"/>
      <c r="S994" s="31"/>
      <c r="T994" s="31"/>
      <c r="U994" s="31"/>
      <c r="V994" s="28">
        <f>SUM(T994:U994)</f>
        <v>0</v>
      </c>
      <c r="X994" s="183"/>
    </row>
    <row r="995" spans="1:24" ht="31.5" hidden="1" outlineLevel="2" x14ac:dyDescent="0.2">
      <c r="A995" s="26" t="s">
        <v>560</v>
      </c>
      <c r="B995" s="26" t="s">
        <v>562</v>
      </c>
      <c r="C995" s="34" t="s">
        <v>718</v>
      </c>
      <c r="D995" s="34" t="s">
        <v>65</v>
      </c>
      <c r="E995" s="35" t="s">
        <v>66</v>
      </c>
      <c r="F995" s="31">
        <v>3.08</v>
      </c>
      <c r="G995" s="28">
        <v>-3.08</v>
      </c>
      <c r="H995" s="28">
        <f>SUM(F995:G995)</f>
        <v>0</v>
      </c>
      <c r="I995" s="28"/>
      <c r="J995" s="28"/>
      <c r="K995" s="123"/>
      <c r="L995" s="28">
        <f>SUM(H995:K995)</f>
        <v>0</v>
      </c>
      <c r="M995" s="31"/>
      <c r="N995" s="28"/>
      <c r="O995" s="28">
        <f>SUM(M995:N995)</f>
        <v>0</v>
      </c>
      <c r="P995" s="28"/>
      <c r="Q995" s="28">
        <f>SUM(O995:P995)</f>
        <v>0</v>
      </c>
      <c r="R995" s="31"/>
      <c r="S995" s="28"/>
      <c r="T995" s="28">
        <f>SUM(R995:S995)</f>
        <v>0</v>
      </c>
      <c r="U995" s="28"/>
      <c r="V995" s="28">
        <f>SUM(T995:U995)</f>
        <v>0</v>
      </c>
      <c r="X995" s="183"/>
    </row>
    <row r="996" spans="1:24" ht="31.5" hidden="1" outlineLevel="2" x14ac:dyDescent="0.2">
      <c r="A996" s="22" t="s">
        <v>560</v>
      </c>
      <c r="B996" s="22" t="s">
        <v>562</v>
      </c>
      <c r="C996" s="32" t="s">
        <v>718</v>
      </c>
      <c r="D996" s="32"/>
      <c r="E996" s="33" t="s">
        <v>705</v>
      </c>
      <c r="F996" s="30">
        <f t="shared" ref="F996:V996" si="1568">F997</f>
        <v>3741.5</v>
      </c>
      <c r="G996" s="30">
        <f t="shared" si="1568"/>
        <v>0</v>
      </c>
      <c r="H996" s="30">
        <f t="shared" si="1568"/>
        <v>3741.5</v>
      </c>
      <c r="I996" s="30">
        <f t="shared" si="1568"/>
        <v>0</v>
      </c>
      <c r="J996" s="30">
        <f t="shared" si="1568"/>
        <v>0</v>
      </c>
      <c r="K996" s="30">
        <f t="shared" si="1568"/>
        <v>0</v>
      </c>
      <c r="L996" s="30">
        <f t="shared" si="1568"/>
        <v>3741.5</v>
      </c>
      <c r="M996" s="30"/>
      <c r="N996" s="30">
        <f t="shared" si="1568"/>
        <v>0</v>
      </c>
      <c r="O996" s="30">
        <f t="shared" si="1568"/>
        <v>0</v>
      </c>
      <c r="P996" s="30">
        <f t="shared" si="1568"/>
        <v>0</v>
      </c>
      <c r="Q996" s="30">
        <f t="shared" si="1568"/>
        <v>0</v>
      </c>
      <c r="R996" s="30"/>
      <c r="S996" s="30">
        <f t="shared" si="1568"/>
        <v>0</v>
      </c>
      <c r="T996" s="30">
        <f t="shared" si="1568"/>
        <v>0</v>
      </c>
      <c r="U996" s="30">
        <f t="shared" si="1568"/>
        <v>0</v>
      </c>
      <c r="V996" s="30">
        <f t="shared" si="1568"/>
        <v>0</v>
      </c>
      <c r="X996" s="183"/>
    </row>
    <row r="997" spans="1:24" ht="22.5" hidden="1" customHeight="1" outlineLevel="2" x14ac:dyDescent="0.2">
      <c r="A997" s="26" t="s">
        <v>560</v>
      </c>
      <c r="B997" s="26" t="s">
        <v>562</v>
      </c>
      <c r="C997" s="34" t="s">
        <v>718</v>
      </c>
      <c r="D997" s="34" t="s">
        <v>7</v>
      </c>
      <c r="E997" s="35" t="s">
        <v>8</v>
      </c>
      <c r="F997" s="31">
        <v>3741.5</v>
      </c>
      <c r="G997" s="31"/>
      <c r="H997" s="31">
        <f>SUM(F997:G997)</f>
        <v>3741.5</v>
      </c>
      <c r="I997" s="31"/>
      <c r="J997" s="31"/>
      <c r="K997" s="51"/>
      <c r="L997" s="31">
        <f>SUM(H997:K997)</f>
        <v>3741.5</v>
      </c>
      <c r="M997" s="31"/>
      <c r="N997" s="31"/>
      <c r="O997" s="31">
        <f>SUM(M997:N997)</f>
        <v>0</v>
      </c>
      <c r="P997" s="31"/>
      <c r="Q997" s="31">
        <f>SUM(O997:P997)</f>
        <v>0</v>
      </c>
      <c r="R997" s="31"/>
      <c r="S997" s="31"/>
      <c r="T997" s="31">
        <f>SUM(R997:S997)</f>
        <v>0</v>
      </c>
      <c r="U997" s="31"/>
      <c r="V997" s="31">
        <f>SUM(T997:U997)</f>
        <v>0</v>
      </c>
      <c r="X997" s="183"/>
    </row>
    <row r="998" spans="1:24" ht="31.5" outlineLevel="5" x14ac:dyDescent="0.2">
      <c r="A998" s="32" t="s">
        <v>560</v>
      </c>
      <c r="B998" s="32" t="s">
        <v>562</v>
      </c>
      <c r="C998" s="32" t="s">
        <v>350</v>
      </c>
      <c r="D998" s="32"/>
      <c r="E998" s="33" t="s">
        <v>409</v>
      </c>
      <c r="F998" s="30">
        <f t="shared" ref="F998:V998" si="1569">F999</f>
        <v>12900</v>
      </c>
      <c r="G998" s="30">
        <f t="shared" si="1569"/>
        <v>0</v>
      </c>
      <c r="H998" s="30">
        <f t="shared" si="1569"/>
        <v>12900</v>
      </c>
      <c r="I998" s="30">
        <f t="shared" si="1569"/>
        <v>0</v>
      </c>
      <c r="J998" s="30">
        <f t="shared" si="1569"/>
        <v>1871.09033</v>
      </c>
      <c r="K998" s="30">
        <f t="shared" si="1569"/>
        <v>7.0260000000000003E-2</v>
      </c>
      <c r="L998" s="30">
        <f t="shared" si="1569"/>
        <v>14771.16059</v>
      </c>
      <c r="M998" s="30">
        <f t="shared" si="1569"/>
        <v>12900</v>
      </c>
      <c r="N998" s="30">
        <f t="shared" si="1569"/>
        <v>0</v>
      </c>
      <c r="O998" s="30">
        <f t="shared" si="1569"/>
        <v>12900</v>
      </c>
      <c r="P998" s="30">
        <f t="shared" si="1569"/>
        <v>0</v>
      </c>
      <c r="Q998" s="30">
        <f t="shared" si="1569"/>
        <v>12900</v>
      </c>
      <c r="R998" s="30">
        <f t="shared" si="1569"/>
        <v>12900</v>
      </c>
      <c r="S998" s="30">
        <f t="shared" si="1569"/>
        <v>0</v>
      </c>
      <c r="T998" s="30">
        <f t="shared" si="1569"/>
        <v>12900</v>
      </c>
      <c r="U998" s="30">
        <f t="shared" si="1569"/>
        <v>0</v>
      </c>
      <c r="V998" s="30">
        <f t="shared" si="1569"/>
        <v>12900</v>
      </c>
      <c r="X998" s="183"/>
    </row>
    <row r="999" spans="1:24" ht="31.5" outlineLevel="7" x14ac:dyDescent="0.2">
      <c r="A999" s="34" t="s">
        <v>560</v>
      </c>
      <c r="B999" s="34" t="s">
        <v>562</v>
      </c>
      <c r="C999" s="34" t="s">
        <v>350</v>
      </c>
      <c r="D999" s="34" t="s">
        <v>65</v>
      </c>
      <c r="E999" s="35" t="s">
        <v>66</v>
      </c>
      <c r="F999" s="31">
        <v>12900</v>
      </c>
      <c r="G999" s="31"/>
      <c r="H999" s="31">
        <f>SUM(F999:G999)</f>
        <v>12900</v>
      </c>
      <c r="I999" s="31"/>
      <c r="J999" s="31">
        <v>1871.09033</v>
      </c>
      <c r="K999" s="31">
        <v>7.0260000000000003E-2</v>
      </c>
      <c r="L999" s="31">
        <f>SUM(H999:K999)</f>
        <v>14771.16059</v>
      </c>
      <c r="M999" s="31">
        <v>12900</v>
      </c>
      <c r="N999" s="31"/>
      <c r="O999" s="31">
        <f>SUM(M999:N999)</f>
        <v>12900</v>
      </c>
      <c r="P999" s="31"/>
      <c r="Q999" s="31">
        <f>SUM(O999:P999)</f>
        <v>12900</v>
      </c>
      <c r="R999" s="31">
        <v>12900</v>
      </c>
      <c r="S999" s="31"/>
      <c r="T999" s="31">
        <f>SUM(R999:S999)</f>
        <v>12900</v>
      </c>
      <c r="U999" s="31"/>
      <c r="V999" s="31">
        <f>SUM(T999:U999)</f>
        <v>12900</v>
      </c>
      <c r="X999" s="183"/>
    </row>
    <row r="1000" spans="1:24" ht="31.5" hidden="1" outlineLevel="5" x14ac:dyDescent="0.2">
      <c r="A1000" s="32" t="s">
        <v>560</v>
      </c>
      <c r="B1000" s="32" t="s">
        <v>562</v>
      </c>
      <c r="C1000" s="32" t="s">
        <v>350</v>
      </c>
      <c r="D1000" s="32"/>
      <c r="E1000" s="33" t="s">
        <v>415</v>
      </c>
      <c r="F1000" s="30">
        <f t="shared" ref="F1000:V1000" si="1570">F1001</f>
        <v>30000</v>
      </c>
      <c r="G1000" s="30">
        <f t="shared" si="1570"/>
        <v>0</v>
      </c>
      <c r="H1000" s="30">
        <f t="shared" si="1570"/>
        <v>30000</v>
      </c>
      <c r="I1000" s="30">
        <f t="shared" si="1570"/>
        <v>0</v>
      </c>
      <c r="J1000" s="30">
        <f t="shared" si="1570"/>
        <v>0</v>
      </c>
      <c r="K1000" s="30">
        <f t="shared" si="1570"/>
        <v>0</v>
      </c>
      <c r="L1000" s="30">
        <f t="shared" si="1570"/>
        <v>30000</v>
      </c>
      <c r="M1000" s="30">
        <f t="shared" si="1570"/>
        <v>30000</v>
      </c>
      <c r="N1000" s="30">
        <f t="shared" si="1570"/>
        <v>0</v>
      </c>
      <c r="O1000" s="30">
        <f t="shared" si="1570"/>
        <v>30000</v>
      </c>
      <c r="P1000" s="30">
        <f t="shared" si="1570"/>
        <v>0</v>
      </c>
      <c r="Q1000" s="30">
        <f t="shared" si="1570"/>
        <v>30000</v>
      </c>
      <c r="R1000" s="30">
        <f t="shared" si="1570"/>
        <v>30000</v>
      </c>
      <c r="S1000" s="30">
        <f t="shared" si="1570"/>
        <v>0</v>
      </c>
      <c r="T1000" s="30">
        <f t="shared" si="1570"/>
        <v>30000</v>
      </c>
      <c r="U1000" s="30">
        <f t="shared" si="1570"/>
        <v>0</v>
      </c>
      <c r="V1000" s="30">
        <f t="shared" si="1570"/>
        <v>30000</v>
      </c>
      <c r="X1000" s="183"/>
    </row>
    <row r="1001" spans="1:24" ht="31.5" hidden="1" outlineLevel="7" x14ac:dyDescent="0.2">
      <c r="A1001" s="34" t="s">
        <v>560</v>
      </c>
      <c r="B1001" s="34" t="s">
        <v>562</v>
      </c>
      <c r="C1001" s="34" t="s">
        <v>350</v>
      </c>
      <c r="D1001" s="34" t="s">
        <v>65</v>
      </c>
      <c r="E1001" s="35" t="s">
        <v>66</v>
      </c>
      <c r="F1001" s="31">
        <v>30000</v>
      </c>
      <c r="G1001" s="31"/>
      <c r="H1001" s="31">
        <f>SUM(F1001:G1001)</f>
        <v>30000</v>
      </c>
      <c r="I1001" s="31"/>
      <c r="J1001" s="31"/>
      <c r="K1001" s="31"/>
      <c r="L1001" s="31">
        <f>SUM(H1001:K1001)</f>
        <v>30000</v>
      </c>
      <c r="M1001" s="31">
        <v>30000</v>
      </c>
      <c r="N1001" s="31"/>
      <c r="O1001" s="31">
        <f>SUM(M1001:N1001)</f>
        <v>30000</v>
      </c>
      <c r="P1001" s="31"/>
      <c r="Q1001" s="31">
        <f>SUM(O1001:P1001)</f>
        <v>30000</v>
      </c>
      <c r="R1001" s="31">
        <v>30000</v>
      </c>
      <c r="S1001" s="31"/>
      <c r="T1001" s="31">
        <f>SUM(R1001:S1001)</f>
        <v>30000</v>
      </c>
      <c r="U1001" s="31"/>
      <c r="V1001" s="31">
        <f>SUM(T1001:U1001)</f>
        <v>30000</v>
      </c>
      <c r="X1001" s="183"/>
    </row>
    <row r="1002" spans="1:24" ht="31.5" outlineLevel="3" x14ac:dyDescent="0.2">
      <c r="A1002" s="32" t="s">
        <v>560</v>
      </c>
      <c r="B1002" s="32" t="s">
        <v>562</v>
      </c>
      <c r="C1002" s="32" t="s">
        <v>335</v>
      </c>
      <c r="D1002" s="32"/>
      <c r="E1002" s="33" t="s">
        <v>336</v>
      </c>
      <c r="F1002" s="30">
        <f t="shared" ref="F1002:V1002" si="1571">F1003</f>
        <v>127743.20000000001</v>
      </c>
      <c r="G1002" s="30">
        <f t="shared" si="1571"/>
        <v>0</v>
      </c>
      <c r="H1002" s="30">
        <f t="shared" si="1571"/>
        <v>127743.20000000001</v>
      </c>
      <c r="I1002" s="30">
        <f t="shared" si="1571"/>
        <v>0</v>
      </c>
      <c r="J1002" s="30">
        <f t="shared" si="1571"/>
        <v>107.032</v>
      </c>
      <c r="K1002" s="30">
        <f t="shared" si="1571"/>
        <v>3776.7606800000003</v>
      </c>
      <c r="L1002" s="30">
        <f t="shared" si="1571"/>
        <v>131626.99268</v>
      </c>
      <c r="M1002" s="30">
        <f t="shared" si="1571"/>
        <v>127908.20000000001</v>
      </c>
      <c r="N1002" s="30">
        <f t="shared" si="1571"/>
        <v>0</v>
      </c>
      <c r="O1002" s="30">
        <f t="shared" si="1571"/>
        <v>127908.20000000001</v>
      </c>
      <c r="P1002" s="30">
        <f t="shared" si="1571"/>
        <v>0</v>
      </c>
      <c r="Q1002" s="30">
        <f t="shared" si="1571"/>
        <v>127908.20000000001</v>
      </c>
      <c r="R1002" s="30">
        <f>R1003</f>
        <v>127743.20000000001</v>
      </c>
      <c r="S1002" s="30">
        <f t="shared" si="1571"/>
        <v>0</v>
      </c>
      <c r="T1002" s="30">
        <f t="shared" si="1571"/>
        <v>127743.20000000001</v>
      </c>
      <c r="U1002" s="30">
        <f t="shared" si="1571"/>
        <v>0</v>
      </c>
      <c r="V1002" s="30">
        <f t="shared" si="1571"/>
        <v>127743.20000000001</v>
      </c>
      <c r="X1002" s="183"/>
    </row>
    <row r="1003" spans="1:24" ht="31.5" outlineLevel="4" x14ac:dyDescent="0.2">
      <c r="A1003" s="32" t="s">
        <v>560</v>
      </c>
      <c r="B1003" s="32" t="s">
        <v>562</v>
      </c>
      <c r="C1003" s="32" t="s">
        <v>337</v>
      </c>
      <c r="D1003" s="32"/>
      <c r="E1003" s="33" t="s">
        <v>35</v>
      </c>
      <c r="F1003" s="30">
        <f>F1004+F1006+F1008+F1010+F1012+F1014</f>
        <v>127743.20000000001</v>
      </c>
      <c r="G1003" s="30">
        <f t="shared" ref="G1003:J1003" si="1572">G1004+G1006+G1008+G1010+G1012+G1014</f>
        <v>0</v>
      </c>
      <c r="H1003" s="30">
        <f t="shared" si="1572"/>
        <v>127743.20000000001</v>
      </c>
      <c r="I1003" s="30">
        <f t="shared" si="1572"/>
        <v>0</v>
      </c>
      <c r="J1003" s="30">
        <f t="shared" si="1572"/>
        <v>107.032</v>
      </c>
      <c r="K1003" s="30">
        <f t="shared" ref="K1003:L1003" si="1573">K1004+K1006+K1008+K1010+K1012+K1014</f>
        <v>3776.7606800000003</v>
      </c>
      <c r="L1003" s="30">
        <f t="shared" si="1573"/>
        <v>131626.99268</v>
      </c>
      <c r="M1003" s="30">
        <f t="shared" ref="M1003:R1003" si="1574">M1004+M1006+M1008+M1010+M1012+M1014</f>
        <v>127908.20000000001</v>
      </c>
      <c r="N1003" s="30">
        <f t="shared" ref="N1003" si="1575">N1004+N1006+N1008+N1010+N1012+N1014</f>
        <v>0</v>
      </c>
      <c r="O1003" s="30">
        <f t="shared" ref="O1003:Q1003" si="1576">O1004+O1006+O1008+O1010+O1012+O1014</f>
        <v>127908.20000000001</v>
      </c>
      <c r="P1003" s="30">
        <f t="shared" si="1576"/>
        <v>0</v>
      </c>
      <c r="Q1003" s="30">
        <f t="shared" si="1576"/>
        <v>127908.20000000001</v>
      </c>
      <c r="R1003" s="30">
        <f t="shared" si="1574"/>
        <v>127743.20000000001</v>
      </c>
      <c r="S1003" s="30">
        <f t="shared" ref="S1003" si="1577">S1004+S1006+S1008+S1010+S1012+S1014</f>
        <v>0</v>
      </c>
      <c r="T1003" s="30">
        <f t="shared" ref="T1003:V1003" si="1578">T1004+T1006+T1008+T1010+T1012+T1014</f>
        <v>127743.20000000001</v>
      </c>
      <c r="U1003" s="30">
        <f t="shared" si="1578"/>
        <v>0</v>
      </c>
      <c r="V1003" s="30">
        <f t="shared" si="1578"/>
        <v>127743.20000000001</v>
      </c>
      <c r="X1003" s="183"/>
    </row>
    <row r="1004" spans="1:24" ht="15.75" outlineLevel="5" x14ac:dyDescent="0.2">
      <c r="A1004" s="32" t="s">
        <v>560</v>
      </c>
      <c r="B1004" s="32" t="s">
        <v>562</v>
      </c>
      <c r="C1004" s="32" t="s">
        <v>351</v>
      </c>
      <c r="D1004" s="32"/>
      <c r="E1004" s="33" t="s">
        <v>352</v>
      </c>
      <c r="F1004" s="30">
        <f t="shared" ref="F1004:V1004" si="1579">F1005</f>
        <v>49305.4</v>
      </c>
      <c r="G1004" s="30">
        <f t="shared" si="1579"/>
        <v>0</v>
      </c>
      <c r="H1004" s="30">
        <f t="shared" si="1579"/>
        <v>49305.4</v>
      </c>
      <c r="I1004" s="30">
        <f t="shared" si="1579"/>
        <v>0</v>
      </c>
      <c r="J1004" s="30">
        <f t="shared" si="1579"/>
        <v>107.032</v>
      </c>
      <c r="K1004" s="30">
        <f t="shared" si="1579"/>
        <v>1500</v>
      </c>
      <c r="L1004" s="30">
        <f t="shared" si="1579"/>
        <v>50912.432000000001</v>
      </c>
      <c r="M1004" s="30">
        <f t="shared" si="1579"/>
        <v>49305.4</v>
      </c>
      <c r="N1004" s="30">
        <f t="shared" si="1579"/>
        <v>0</v>
      </c>
      <c r="O1004" s="30">
        <f t="shared" si="1579"/>
        <v>49305.4</v>
      </c>
      <c r="P1004" s="30">
        <f t="shared" si="1579"/>
        <v>0</v>
      </c>
      <c r="Q1004" s="30">
        <f t="shared" si="1579"/>
        <v>49305.4</v>
      </c>
      <c r="R1004" s="30">
        <f>R1005</f>
        <v>49305.4</v>
      </c>
      <c r="S1004" s="30">
        <f t="shared" si="1579"/>
        <v>0</v>
      </c>
      <c r="T1004" s="30">
        <f t="shared" si="1579"/>
        <v>49305.4</v>
      </c>
      <c r="U1004" s="30">
        <f t="shared" si="1579"/>
        <v>0</v>
      </c>
      <c r="V1004" s="30">
        <f t="shared" si="1579"/>
        <v>49305.4</v>
      </c>
      <c r="X1004" s="183"/>
    </row>
    <row r="1005" spans="1:24" ht="31.5" outlineLevel="7" x14ac:dyDescent="0.2">
      <c r="A1005" s="34" t="s">
        <v>560</v>
      </c>
      <c r="B1005" s="34" t="s">
        <v>562</v>
      </c>
      <c r="C1005" s="34" t="s">
        <v>351</v>
      </c>
      <c r="D1005" s="34" t="s">
        <v>65</v>
      </c>
      <c r="E1005" s="35" t="s">
        <v>66</v>
      </c>
      <c r="F1005" s="31">
        <v>49305.4</v>
      </c>
      <c r="G1005" s="31"/>
      <c r="H1005" s="31">
        <f>SUM(F1005:G1005)</f>
        <v>49305.4</v>
      </c>
      <c r="I1005" s="31"/>
      <c r="J1005" s="31">
        <f>15+92.032</f>
        <v>107.032</v>
      </c>
      <c r="K1005" s="31">
        <v>1500</v>
      </c>
      <c r="L1005" s="31">
        <f>SUM(H1005:K1005)</f>
        <v>50912.432000000001</v>
      </c>
      <c r="M1005" s="31">
        <v>49305.4</v>
      </c>
      <c r="N1005" s="31"/>
      <c r="O1005" s="31">
        <f>SUM(M1005:N1005)</f>
        <v>49305.4</v>
      </c>
      <c r="P1005" s="31"/>
      <c r="Q1005" s="31">
        <f>SUM(O1005:P1005)</f>
        <v>49305.4</v>
      </c>
      <c r="R1005" s="31">
        <v>49305.4</v>
      </c>
      <c r="S1005" s="31"/>
      <c r="T1005" s="31">
        <f>SUM(R1005:S1005)</f>
        <v>49305.4</v>
      </c>
      <c r="U1005" s="31"/>
      <c r="V1005" s="31">
        <f>SUM(T1005:U1005)</f>
        <v>49305.4</v>
      </c>
      <c r="X1005" s="183"/>
    </row>
    <row r="1006" spans="1:24" ht="15.75" outlineLevel="5" x14ac:dyDescent="0.2">
      <c r="A1006" s="32" t="s">
        <v>560</v>
      </c>
      <c r="B1006" s="32" t="s">
        <v>562</v>
      </c>
      <c r="C1006" s="32" t="s">
        <v>353</v>
      </c>
      <c r="D1006" s="32"/>
      <c r="E1006" s="33" t="s">
        <v>354</v>
      </c>
      <c r="F1006" s="30">
        <f t="shared" ref="F1006:V1006" si="1580">F1007</f>
        <v>29655.4</v>
      </c>
      <c r="G1006" s="30">
        <f t="shared" si="1580"/>
        <v>0</v>
      </c>
      <c r="H1006" s="30">
        <f t="shared" si="1580"/>
        <v>29655.4</v>
      </c>
      <c r="I1006" s="30">
        <f t="shared" si="1580"/>
        <v>0</v>
      </c>
      <c r="J1006" s="30">
        <f t="shared" si="1580"/>
        <v>0</v>
      </c>
      <c r="K1006" s="30">
        <f t="shared" si="1580"/>
        <v>776.76068000000009</v>
      </c>
      <c r="L1006" s="30">
        <f t="shared" si="1580"/>
        <v>30432.160680000001</v>
      </c>
      <c r="M1006" s="30">
        <f t="shared" si="1580"/>
        <v>29655.4</v>
      </c>
      <c r="N1006" s="30">
        <f t="shared" si="1580"/>
        <v>0</v>
      </c>
      <c r="O1006" s="30">
        <f t="shared" si="1580"/>
        <v>29655.4</v>
      </c>
      <c r="P1006" s="30">
        <f t="shared" si="1580"/>
        <v>0</v>
      </c>
      <c r="Q1006" s="30">
        <f t="shared" si="1580"/>
        <v>29655.4</v>
      </c>
      <c r="R1006" s="30">
        <f t="shared" si="1580"/>
        <v>29655.4</v>
      </c>
      <c r="S1006" s="30">
        <f t="shared" si="1580"/>
        <v>0</v>
      </c>
      <c r="T1006" s="30">
        <f t="shared" si="1580"/>
        <v>29655.4</v>
      </c>
      <c r="U1006" s="30">
        <f t="shared" si="1580"/>
        <v>0</v>
      </c>
      <c r="V1006" s="30">
        <f t="shared" si="1580"/>
        <v>29655.4</v>
      </c>
      <c r="X1006" s="183"/>
    </row>
    <row r="1007" spans="1:24" ht="31.5" outlineLevel="7" x14ac:dyDescent="0.2">
      <c r="A1007" s="34" t="s">
        <v>560</v>
      </c>
      <c r="B1007" s="34" t="s">
        <v>562</v>
      </c>
      <c r="C1007" s="34" t="s">
        <v>353</v>
      </c>
      <c r="D1007" s="34" t="s">
        <v>65</v>
      </c>
      <c r="E1007" s="35" t="s">
        <v>66</v>
      </c>
      <c r="F1007" s="28">
        <v>29655.4</v>
      </c>
      <c r="G1007" s="31"/>
      <c r="H1007" s="31">
        <f>SUM(F1007:G1007)</f>
        <v>29655.4</v>
      </c>
      <c r="I1007" s="31"/>
      <c r="J1007" s="31"/>
      <c r="K1007" s="31">
        <f>143.07068+633.69</f>
        <v>776.76068000000009</v>
      </c>
      <c r="L1007" s="31">
        <f>SUM(H1007:K1007)</f>
        <v>30432.160680000001</v>
      </c>
      <c r="M1007" s="28">
        <v>29655.4</v>
      </c>
      <c r="N1007" s="31"/>
      <c r="O1007" s="31">
        <f>SUM(M1007:N1007)</f>
        <v>29655.4</v>
      </c>
      <c r="P1007" s="31"/>
      <c r="Q1007" s="31">
        <f>SUM(O1007:P1007)</f>
        <v>29655.4</v>
      </c>
      <c r="R1007" s="28">
        <v>29655.4</v>
      </c>
      <c r="S1007" s="31"/>
      <c r="T1007" s="31">
        <f>SUM(R1007:S1007)</f>
        <v>29655.4</v>
      </c>
      <c r="U1007" s="31"/>
      <c r="V1007" s="31">
        <f>SUM(T1007:U1007)</f>
        <v>29655.4</v>
      </c>
      <c r="X1007" s="183"/>
    </row>
    <row r="1008" spans="1:24" ht="31.5" outlineLevel="5" x14ac:dyDescent="0.2">
      <c r="A1008" s="32" t="s">
        <v>560</v>
      </c>
      <c r="B1008" s="32" t="s">
        <v>562</v>
      </c>
      <c r="C1008" s="32" t="s">
        <v>355</v>
      </c>
      <c r="D1008" s="32"/>
      <c r="E1008" s="33" t="s">
        <v>356</v>
      </c>
      <c r="F1008" s="30">
        <f t="shared" ref="F1008:V1008" si="1581">F1009</f>
        <v>48347.4</v>
      </c>
      <c r="G1008" s="30">
        <f t="shared" si="1581"/>
        <v>0</v>
      </c>
      <c r="H1008" s="30">
        <f t="shared" si="1581"/>
        <v>48347.4</v>
      </c>
      <c r="I1008" s="30">
        <f t="shared" si="1581"/>
        <v>0</v>
      </c>
      <c r="J1008" s="30">
        <f t="shared" si="1581"/>
        <v>0</v>
      </c>
      <c r="K1008" s="30">
        <f t="shared" si="1581"/>
        <v>1500</v>
      </c>
      <c r="L1008" s="30">
        <f t="shared" si="1581"/>
        <v>49847.4</v>
      </c>
      <c r="M1008" s="30">
        <f t="shared" si="1581"/>
        <v>48347.4</v>
      </c>
      <c r="N1008" s="30">
        <f t="shared" si="1581"/>
        <v>0</v>
      </c>
      <c r="O1008" s="30">
        <f t="shared" si="1581"/>
        <v>48347.4</v>
      </c>
      <c r="P1008" s="30">
        <f t="shared" si="1581"/>
        <v>0</v>
      </c>
      <c r="Q1008" s="30">
        <f t="shared" si="1581"/>
        <v>48347.4</v>
      </c>
      <c r="R1008" s="30">
        <f t="shared" si="1581"/>
        <v>48347.4</v>
      </c>
      <c r="S1008" s="30">
        <f t="shared" si="1581"/>
        <v>0</v>
      </c>
      <c r="T1008" s="30">
        <f t="shared" si="1581"/>
        <v>48347.4</v>
      </c>
      <c r="U1008" s="30">
        <f t="shared" si="1581"/>
        <v>0</v>
      </c>
      <c r="V1008" s="30">
        <f t="shared" si="1581"/>
        <v>48347.4</v>
      </c>
      <c r="X1008" s="183"/>
    </row>
    <row r="1009" spans="1:24" ht="31.5" outlineLevel="7" x14ac:dyDescent="0.2">
      <c r="A1009" s="34" t="s">
        <v>560</v>
      </c>
      <c r="B1009" s="34" t="s">
        <v>562</v>
      </c>
      <c r="C1009" s="34" t="s">
        <v>355</v>
      </c>
      <c r="D1009" s="34" t="s">
        <v>65</v>
      </c>
      <c r="E1009" s="35" t="s">
        <v>66</v>
      </c>
      <c r="F1009" s="31">
        <v>48347.4</v>
      </c>
      <c r="G1009" s="31"/>
      <c r="H1009" s="31">
        <f>SUM(F1009:G1009)</f>
        <v>48347.4</v>
      </c>
      <c r="I1009" s="31"/>
      <c r="J1009" s="31"/>
      <c r="K1009" s="31">
        <v>1500</v>
      </c>
      <c r="L1009" s="31">
        <f>SUM(H1009:K1009)</f>
        <v>49847.4</v>
      </c>
      <c r="M1009" s="31">
        <v>48347.4</v>
      </c>
      <c r="N1009" s="31"/>
      <c r="O1009" s="31">
        <f>SUM(M1009:N1009)</f>
        <v>48347.4</v>
      </c>
      <c r="P1009" s="31"/>
      <c r="Q1009" s="31">
        <f>SUM(O1009:P1009)</f>
        <v>48347.4</v>
      </c>
      <c r="R1009" s="31">
        <v>48347.4</v>
      </c>
      <c r="S1009" s="31"/>
      <c r="T1009" s="31">
        <f>SUM(R1009:S1009)</f>
        <v>48347.4</v>
      </c>
      <c r="U1009" s="31"/>
      <c r="V1009" s="31">
        <f>SUM(T1009:U1009)</f>
        <v>48347.4</v>
      </c>
      <c r="X1009" s="183"/>
    </row>
    <row r="1010" spans="1:24" ht="31.5" hidden="1" outlineLevel="5" x14ac:dyDescent="0.2">
      <c r="A1010" s="32" t="s">
        <v>560</v>
      </c>
      <c r="B1010" s="32" t="s">
        <v>562</v>
      </c>
      <c r="C1010" s="32" t="s">
        <v>357</v>
      </c>
      <c r="D1010" s="32"/>
      <c r="E1010" s="33" t="s">
        <v>358</v>
      </c>
      <c r="F1010" s="30">
        <f t="shared" ref="F1010:V1010" si="1582">F1011</f>
        <v>50</v>
      </c>
      <c r="G1010" s="30">
        <f t="shared" si="1582"/>
        <v>0</v>
      </c>
      <c r="H1010" s="30">
        <f t="shared" si="1582"/>
        <v>50</v>
      </c>
      <c r="I1010" s="30">
        <f t="shared" si="1582"/>
        <v>0</v>
      </c>
      <c r="J1010" s="30">
        <f t="shared" si="1582"/>
        <v>0</v>
      </c>
      <c r="K1010" s="30">
        <f t="shared" si="1582"/>
        <v>0</v>
      </c>
      <c r="L1010" s="30">
        <f t="shared" si="1582"/>
        <v>50</v>
      </c>
      <c r="M1010" s="30">
        <f t="shared" si="1582"/>
        <v>50</v>
      </c>
      <c r="N1010" s="30">
        <f t="shared" si="1582"/>
        <v>0</v>
      </c>
      <c r="O1010" s="30">
        <f t="shared" si="1582"/>
        <v>50</v>
      </c>
      <c r="P1010" s="30">
        <f t="shared" si="1582"/>
        <v>0</v>
      </c>
      <c r="Q1010" s="30">
        <f t="shared" si="1582"/>
        <v>50</v>
      </c>
      <c r="R1010" s="30">
        <f t="shared" si="1582"/>
        <v>50</v>
      </c>
      <c r="S1010" s="30">
        <f t="shared" si="1582"/>
        <v>0</v>
      </c>
      <c r="T1010" s="30">
        <f t="shared" si="1582"/>
        <v>50</v>
      </c>
      <c r="U1010" s="30">
        <f t="shared" si="1582"/>
        <v>0</v>
      </c>
      <c r="V1010" s="30">
        <f t="shared" si="1582"/>
        <v>50</v>
      </c>
      <c r="X1010" s="183"/>
    </row>
    <row r="1011" spans="1:24" ht="31.5" hidden="1" outlineLevel="7" x14ac:dyDescent="0.2">
      <c r="A1011" s="34" t="s">
        <v>560</v>
      </c>
      <c r="B1011" s="34" t="s">
        <v>562</v>
      </c>
      <c r="C1011" s="34" t="s">
        <v>357</v>
      </c>
      <c r="D1011" s="34" t="s">
        <v>65</v>
      </c>
      <c r="E1011" s="35" t="s">
        <v>66</v>
      </c>
      <c r="F1011" s="31">
        <v>50</v>
      </c>
      <c r="G1011" s="31"/>
      <c r="H1011" s="31">
        <f>SUM(F1011:G1011)</f>
        <v>50</v>
      </c>
      <c r="I1011" s="31"/>
      <c r="J1011" s="31"/>
      <c r="K1011" s="31"/>
      <c r="L1011" s="31">
        <f>SUM(H1011:K1011)</f>
        <v>50</v>
      </c>
      <c r="M1011" s="31">
        <v>50</v>
      </c>
      <c r="N1011" s="31"/>
      <c r="O1011" s="31">
        <f>SUM(M1011:N1011)</f>
        <v>50</v>
      </c>
      <c r="P1011" s="31"/>
      <c r="Q1011" s="31">
        <f>SUM(O1011:P1011)</f>
        <v>50</v>
      </c>
      <c r="R1011" s="31">
        <v>50</v>
      </c>
      <c r="S1011" s="31"/>
      <c r="T1011" s="31">
        <f>SUM(R1011:S1011)</f>
        <v>50</v>
      </c>
      <c r="U1011" s="31"/>
      <c r="V1011" s="31">
        <f>SUM(T1011:U1011)</f>
        <v>50</v>
      </c>
      <c r="X1011" s="183"/>
    </row>
    <row r="1012" spans="1:24" ht="31.5" hidden="1" outlineLevel="5" x14ac:dyDescent="0.2">
      <c r="A1012" s="32" t="s">
        <v>560</v>
      </c>
      <c r="B1012" s="32" t="s">
        <v>562</v>
      </c>
      <c r="C1012" s="32" t="s">
        <v>359</v>
      </c>
      <c r="D1012" s="32"/>
      <c r="E1012" s="33" t="s">
        <v>360</v>
      </c>
      <c r="F1012" s="30">
        <f t="shared" ref="F1012:V1012" si="1583">F1013</f>
        <v>385</v>
      </c>
      <c r="G1012" s="30">
        <f t="shared" si="1583"/>
        <v>0</v>
      </c>
      <c r="H1012" s="30">
        <f t="shared" si="1583"/>
        <v>385</v>
      </c>
      <c r="I1012" s="30">
        <f t="shared" si="1583"/>
        <v>0</v>
      </c>
      <c r="J1012" s="30">
        <f t="shared" si="1583"/>
        <v>0</v>
      </c>
      <c r="K1012" s="30">
        <f t="shared" si="1583"/>
        <v>0</v>
      </c>
      <c r="L1012" s="30">
        <f t="shared" si="1583"/>
        <v>385</v>
      </c>
      <c r="M1012" s="30">
        <f t="shared" si="1583"/>
        <v>385</v>
      </c>
      <c r="N1012" s="30">
        <f t="shared" si="1583"/>
        <v>0</v>
      </c>
      <c r="O1012" s="30">
        <f t="shared" si="1583"/>
        <v>385</v>
      </c>
      <c r="P1012" s="30">
        <f t="shared" si="1583"/>
        <v>0</v>
      </c>
      <c r="Q1012" s="30">
        <f t="shared" si="1583"/>
        <v>385</v>
      </c>
      <c r="R1012" s="30">
        <f t="shared" si="1583"/>
        <v>385</v>
      </c>
      <c r="S1012" s="30">
        <f t="shared" si="1583"/>
        <v>0</v>
      </c>
      <c r="T1012" s="30">
        <f t="shared" si="1583"/>
        <v>385</v>
      </c>
      <c r="U1012" s="30">
        <f t="shared" si="1583"/>
        <v>0</v>
      </c>
      <c r="V1012" s="30">
        <f t="shared" si="1583"/>
        <v>385</v>
      </c>
      <c r="X1012" s="183"/>
    </row>
    <row r="1013" spans="1:24" ht="31.5" hidden="1" outlineLevel="7" x14ac:dyDescent="0.2">
      <c r="A1013" s="34" t="s">
        <v>560</v>
      </c>
      <c r="B1013" s="34" t="s">
        <v>562</v>
      </c>
      <c r="C1013" s="34" t="s">
        <v>359</v>
      </c>
      <c r="D1013" s="34" t="s">
        <v>65</v>
      </c>
      <c r="E1013" s="35" t="s">
        <v>66</v>
      </c>
      <c r="F1013" s="31">
        <v>385</v>
      </c>
      <c r="G1013" s="31"/>
      <c r="H1013" s="31">
        <f>SUM(F1013:G1013)</f>
        <v>385</v>
      </c>
      <c r="I1013" s="31"/>
      <c r="J1013" s="31"/>
      <c r="K1013" s="31"/>
      <c r="L1013" s="31">
        <f>SUM(H1013:K1013)</f>
        <v>385</v>
      </c>
      <c r="M1013" s="31">
        <v>385</v>
      </c>
      <c r="N1013" s="31"/>
      <c r="O1013" s="31">
        <f>SUM(M1013:N1013)</f>
        <v>385</v>
      </c>
      <c r="P1013" s="31"/>
      <c r="Q1013" s="31">
        <f>SUM(O1013:P1013)</f>
        <v>385</v>
      </c>
      <c r="R1013" s="31">
        <v>385</v>
      </c>
      <c r="S1013" s="31"/>
      <c r="T1013" s="31">
        <f>SUM(R1013:S1013)</f>
        <v>385</v>
      </c>
      <c r="U1013" s="31"/>
      <c r="V1013" s="31">
        <f>SUM(T1013:U1013)</f>
        <v>385</v>
      </c>
      <c r="X1013" s="183"/>
    </row>
    <row r="1014" spans="1:24" ht="31.5" hidden="1" outlineLevel="7" x14ac:dyDescent="0.2">
      <c r="A1014" s="22" t="s">
        <v>560</v>
      </c>
      <c r="B1014" s="22" t="s">
        <v>562</v>
      </c>
      <c r="C1014" s="22" t="s">
        <v>632</v>
      </c>
      <c r="D1014" s="22"/>
      <c r="E1014" s="23" t="s">
        <v>633</v>
      </c>
      <c r="F1014" s="30"/>
      <c r="G1014" s="30"/>
      <c r="H1014" s="30"/>
      <c r="I1014" s="30"/>
      <c r="J1014" s="30"/>
      <c r="K1014" s="30"/>
      <c r="L1014" s="30"/>
      <c r="M1014" s="30">
        <f t="shared" ref="M1014:V1014" si="1584">M1015</f>
        <v>165</v>
      </c>
      <c r="N1014" s="30">
        <f t="shared" si="1584"/>
        <v>0</v>
      </c>
      <c r="O1014" s="30">
        <f t="shared" si="1584"/>
        <v>165</v>
      </c>
      <c r="P1014" s="30">
        <f t="shared" si="1584"/>
        <v>0</v>
      </c>
      <c r="Q1014" s="30">
        <f t="shared" si="1584"/>
        <v>165</v>
      </c>
      <c r="R1014" s="30"/>
      <c r="S1014" s="30">
        <f t="shared" si="1584"/>
        <v>0</v>
      </c>
      <c r="T1014" s="30">
        <f t="shared" si="1584"/>
        <v>0</v>
      </c>
      <c r="U1014" s="30">
        <f t="shared" si="1584"/>
        <v>0</v>
      </c>
      <c r="V1014" s="30">
        <f t="shared" si="1584"/>
        <v>0</v>
      </c>
      <c r="X1014" s="183"/>
    </row>
    <row r="1015" spans="1:24" ht="31.5" hidden="1" outlineLevel="7" x14ac:dyDescent="0.2">
      <c r="A1015" s="26" t="s">
        <v>560</v>
      </c>
      <c r="B1015" s="26" t="s">
        <v>562</v>
      </c>
      <c r="C1015" s="26" t="s">
        <v>632</v>
      </c>
      <c r="D1015" s="26" t="s">
        <v>65</v>
      </c>
      <c r="E1015" s="27" t="s">
        <v>66</v>
      </c>
      <c r="F1015" s="31"/>
      <c r="G1015" s="31"/>
      <c r="H1015" s="31"/>
      <c r="I1015" s="31"/>
      <c r="J1015" s="31"/>
      <c r="K1015" s="31"/>
      <c r="L1015" s="31"/>
      <c r="M1015" s="31">
        <v>165</v>
      </c>
      <c r="N1015" s="31"/>
      <c r="O1015" s="31">
        <f>SUM(M1015:N1015)</f>
        <v>165</v>
      </c>
      <c r="P1015" s="31"/>
      <c r="Q1015" s="31">
        <f>SUM(O1015:P1015)</f>
        <v>165</v>
      </c>
      <c r="R1015" s="31"/>
      <c r="S1015" s="31"/>
      <c r="T1015" s="31">
        <f>SUM(R1015:S1015)</f>
        <v>0</v>
      </c>
      <c r="U1015" s="31"/>
      <c r="V1015" s="31">
        <f>SUM(T1015:U1015)</f>
        <v>0</v>
      </c>
      <c r="X1015" s="183"/>
    </row>
    <row r="1016" spans="1:24" ht="15.75" outlineLevel="1" x14ac:dyDescent="0.2">
      <c r="A1016" s="32" t="s">
        <v>560</v>
      </c>
      <c r="B1016" s="32" t="s">
        <v>533</v>
      </c>
      <c r="C1016" s="32"/>
      <c r="D1016" s="32"/>
      <c r="E1016" s="33" t="s">
        <v>534</v>
      </c>
      <c r="F1016" s="30">
        <f>F1017+F1033</f>
        <v>26954.699999999997</v>
      </c>
      <c r="G1016" s="30">
        <f t="shared" ref="G1016:J1016" si="1585">G1017+G1033</f>
        <v>0</v>
      </c>
      <c r="H1016" s="30">
        <f t="shared" si="1585"/>
        <v>26954.699999999997</v>
      </c>
      <c r="I1016" s="30">
        <f t="shared" si="1585"/>
        <v>0</v>
      </c>
      <c r="J1016" s="30">
        <f t="shared" si="1585"/>
        <v>260.39999999999998</v>
      </c>
      <c r="K1016" s="30">
        <f t="shared" ref="K1016:L1016" si="1586">K1017+K1033</f>
        <v>55</v>
      </c>
      <c r="L1016" s="30">
        <f t="shared" si="1586"/>
        <v>27270.1</v>
      </c>
      <c r="M1016" s="30">
        <f>M1017+M1033</f>
        <v>27271.4</v>
      </c>
      <c r="N1016" s="30">
        <f t="shared" ref="N1016" si="1587">N1017+N1033</f>
        <v>0</v>
      </c>
      <c r="O1016" s="30">
        <f t="shared" ref="O1016:Q1016" si="1588">O1017+O1033</f>
        <v>27271.4</v>
      </c>
      <c r="P1016" s="30">
        <f t="shared" si="1588"/>
        <v>0</v>
      </c>
      <c r="Q1016" s="30">
        <f t="shared" si="1588"/>
        <v>27271.4</v>
      </c>
      <c r="R1016" s="30">
        <f>R1017+R1033</f>
        <v>28669.199999999997</v>
      </c>
      <c r="S1016" s="30">
        <f t="shared" ref="S1016" si="1589">S1017+S1033</f>
        <v>0</v>
      </c>
      <c r="T1016" s="30">
        <f t="shared" ref="T1016:V1016" si="1590">T1017+T1033</f>
        <v>28669.199999999997</v>
      </c>
      <c r="U1016" s="30">
        <f t="shared" si="1590"/>
        <v>0</v>
      </c>
      <c r="V1016" s="30">
        <f t="shared" si="1590"/>
        <v>28669.199999999997</v>
      </c>
      <c r="X1016" s="183"/>
    </row>
    <row r="1017" spans="1:24" ht="31.5" outlineLevel="2" x14ac:dyDescent="0.2">
      <c r="A1017" s="32" t="s">
        <v>560</v>
      </c>
      <c r="B1017" s="32" t="s">
        <v>533</v>
      </c>
      <c r="C1017" s="32" t="s">
        <v>157</v>
      </c>
      <c r="D1017" s="32"/>
      <c r="E1017" s="33" t="s">
        <v>158</v>
      </c>
      <c r="F1017" s="30">
        <f>F1018+F1025</f>
        <v>25468.699999999997</v>
      </c>
      <c r="G1017" s="30">
        <f t="shared" ref="G1017:J1017" si="1591">G1018+G1025</f>
        <v>0</v>
      </c>
      <c r="H1017" s="30">
        <f t="shared" si="1591"/>
        <v>25468.699999999997</v>
      </c>
      <c r="I1017" s="30">
        <f t="shared" si="1591"/>
        <v>0</v>
      </c>
      <c r="J1017" s="30">
        <f t="shared" si="1591"/>
        <v>0</v>
      </c>
      <c r="K1017" s="30">
        <f t="shared" ref="K1017:L1017" si="1592">K1018+K1025</f>
        <v>55</v>
      </c>
      <c r="L1017" s="30">
        <f t="shared" si="1592"/>
        <v>25523.699999999997</v>
      </c>
      <c r="M1017" s="30">
        <f>M1018+M1025</f>
        <v>25785.4</v>
      </c>
      <c r="N1017" s="30">
        <f t="shared" ref="N1017" si="1593">N1018+N1025</f>
        <v>0</v>
      </c>
      <c r="O1017" s="30">
        <f t="shared" ref="O1017:Q1017" si="1594">O1018+O1025</f>
        <v>25785.4</v>
      </c>
      <c r="P1017" s="30">
        <f t="shared" si="1594"/>
        <v>0</v>
      </c>
      <c r="Q1017" s="30">
        <f t="shared" si="1594"/>
        <v>25785.4</v>
      </c>
      <c r="R1017" s="30">
        <f>R1018+R1025</f>
        <v>27183.199999999997</v>
      </c>
      <c r="S1017" s="30">
        <f t="shared" ref="S1017" si="1595">S1018+S1025</f>
        <v>0</v>
      </c>
      <c r="T1017" s="30">
        <f t="shared" ref="T1017:V1017" si="1596">T1018+T1025</f>
        <v>27183.199999999997</v>
      </c>
      <c r="U1017" s="30">
        <f t="shared" si="1596"/>
        <v>0</v>
      </c>
      <c r="V1017" s="30">
        <f t="shared" si="1596"/>
        <v>27183.199999999997</v>
      </c>
      <c r="X1017" s="183"/>
    </row>
    <row r="1018" spans="1:24" ht="15.75" outlineLevel="3" x14ac:dyDescent="0.2">
      <c r="A1018" s="32" t="s">
        <v>560</v>
      </c>
      <c r="B1018" s="32" t="s">
        <v>533</v>
      </c>
      <c r="C1018" s="32" t="s">
        <v>231</v>
      </c>
      <c r="D1018" s="32"/>
      <c r="E1018" s="33" t="s">
        <v>232</v>
      </c>
      <c r="F1018" s="30">
        <f t="shared" ref="F1018:V1018" si="1597">F1019</f>
        <v>3010</v>
      </c>
      <c r="G1018" s="30">
        <f t="shared" si="1597"/>
        <v>0</v>
      </c>
      <c r="H1018" s="30">
        <f t="shared" si="1597"/>
        <v>3010</v>
      </c>
      <c r="I1018" s="30">
        <f t="shared" si="1597"/>
        <v>0</v>
      </c>
      <c r="J1018" s="30">
        <f t="shared" si="1597"/>
        <v>0</v>
      </c>
      <c r="K1018" s="30">
        <f t="shared" si="1597"/>
        <v>55</v>
      </c>
      <c r="L1018" s="30">
        <f t="shared" si="1597"/>
        <v>3065</v>
      </c>
      <c r="M1018" s="30">
        <f t="shared" si="1597"/>
        <v>3010</v>
      </c>
      <c r="N1018" s="30">
        <f t="shared" si="1597"/>
        <v>0</v>
      </c>
      <c r="O1018" s="30">
        <f t="shared" si="1597"/>
        <v>3010</v>
      </c>
      <c r="P1018" s="30">
        <f t="shared" si="1597"/>
        <v>0</v>
      </c>
      <c r="Q1018" s="30">
        <f t="shared" si="1597"/>
        <v>3010</v>
      </c>
      <c r="R1018" s="30">
        <f>R1019</f>
        <v>3010</v>
      </c>
      <c r="S1018" s="30">
        <f t="shared" si="1597"/>
        <v>0</v>
      </c>
      <c r="T1018" s="30">
        <f t="shared" si="1597"/>
        <v>3010</v>
      </c>
      <c r="U1018" s="30">
        <f t="shared" si="1597"/>
        <v>0</v>
      </c>
      <c r="V1018" s="30">
        <f t="shared" si="1597"/>
        <v>3010</v>
      </c>
      <c r="X1018" s="183"/>
    </row>
    <row r="1019" spans="1:24" ht="31.5" outlineLevel="4" x14ac:dyDescent="0.2">
      <c r="A1019" s="32" t="s">
        <v>560</v>
      </c>
      <c r="B1019" s="32" t="s">
        <v>533</v>
      </c>
      <c r="C1019" s="32" t="s">
        <v>233</v>
      </c>
      <c r="D1019" s="32"/>
      <c r="E1019" s="33" t="s">
        <v>430</v>
      </c>
      <c r="F1019" s="30">
        <f>F1020+F1023</f>
        <v>3010</v>
      </c>
      <c r="G1019" s="30">
        <f t="shared" ref="G1019:J1019" si="1598">G1020+G1023</f>
        <v>0</v>
      </c>
      <c r="H1019" s="30">
        <f t="shared" si="1598"/>
        <v>3010</v>
      </c>
      <c r="I1019" s="30">
        <f t="shared" si="1598"/>
        <v>0</v>
      </c>
      <c r="J1019" s="30">
        <f t="shared" si="1598"/>
        <v>0</v>
      </c>
      <c r="K1019" s="30">
        <f t="shared" ref="K1019:L1019" si="1599">K1020+K1023</f>
        <v>55</v>
      </c>
      <c r="L1019" s="30">
        <f t="shared" si="1599"/>
        <v>3065</v>
      </c>
      <c r="M1019" s="30">
        <f>M1020+M1023</f>
        <v>3010</v>
      </c>
      <c r="N1019" s="30">
        <f t="shared" ref="N1019" si="1600">N1020+N1023</f>
        <v>0</v>
      </c>
      <c r="O1019" s="30">
        <f t="shared" ref="O1019:Q1019" si="1601">O1020+O1023</f>
        <v>3010</v>
      </c>
      <c r="P1019" s="30">
        <f t="shared" si="1601"/>
        <v>0</v>
      </c>
      <c r="Q1019" s="30">
        <f t="shared" si="1601"/>
        <v>3010</v>
      </c>
      <c r="R1019" s="30">
        <f>R1020+R1023</f>
        <v>3010</v>
      </c>
      <c r="S1019" s="30">
        <f t="shared" ref="S1019" si="1602">S1020+S1023</f>
        <v>0</v>
      </c>
      <c r="T1019" s="30">
        <f t="shared" ref="T1019:V1019" si="1603">T1020+T1023</f>
        <v>3010</v>
      </c>
      <c r="U1019" s="30">
        <f t="shared" si="1603"/>
        <v>0</v>
      </c>
      <c r="V1019" s="30">
        <f t="shared" si="1603"/>
        <v>3010</v>
      </c>
      <c r="X1019" s="183"/>
    </row>
    <row r="1020" spans="1:24" ht="15.75" customHeight="1" outlineLevel="5" collapsed="1" x14ac:dyDescent="0.2">
      <c r="A1020" s="32" t="s">
        <v>560</v>
      </c>
      <c r="B1020" s="32" t="s">
        <v>533</v>
      </c>
      <c r="C1020" s="32" t="s">
        <v>361</v>
      </c>
      <c r="D1020" s="32"/>
      <c r="E1020" s="33" t="s">
        <v>362</v>
      </c>
      <c r="F1020" s="30">
        <f>F1021+F1022</f>
        <v>2750</v>
      </c>
      <c r="G1020" s="30">
        <f t="shared" ref="G1020:J1020" si="1604">G1021+G1022</f>
        <v>0</v>
      </c>
      <c r="H1020" s="30">
        <f t="shared" si="1604"/>
        <v>2750</v>
      </c>
      <c r="I1020" s="30">
        <f t="shared" si="1604"/>
        <v>0</v>
      </c>
      <c r="J1020" s="30">
        <f t="shared" si="1604"/>
        <v>0</v>
      </c>
      <c r="K1020" s="30">
        <f t="shared" ref="K1020:L1020" si="1605">K1021+K1022</f>
        <v>55</v>
      </c>
      <c r="L1020" s="30">
        <f t="shared" si="1605"/>
        <v>2805</v>
      </c>
      <c r="M1020" s="30">
        <f t="shared" ref="M1020:R1020" si="1606">M1021+M1022</f>
        <v>2750</v>
      </c>
      <c r="N1020" s="30">
        <f t="shared" ref="N1020" si="1607">N1021+N1022</f>
        <v>0</v>
      </c>
      <c r="O1020" s="30">
        <f t="shared" ref="O1020:Q1020" si="1608">O1021+O1022</f>
        <v>2750</v>
      </c>
      <c r="P1020" s="30">
        <f t="shared" si="1608"/>
        <v>0</v>
      </c>
      <c r="Q1020" s="30">
        <f t="shared" si="1608"/>
        <v>2750</v>
      </c>
      <c r="R1020" s="30">
        <f t="shared" si="1606"/>
        <v>2750</v>
      </c>
      <c r="S1020" s="30">
        <f t="shared" ref="S1020" si="1609">S1021+S1022</f>
        <v>0</v>
      </c>
      <c r="T1020" s="30">
        <f t="shared" ref="T1020:V1020" si="1610">T1021+T1022</f>
        <v>2750</v>
      </c>
      <c r="U1020" s="30">
        <f t="shared" si="1610"/>
        <v>0</v>
      </c>
      <c r="V1020" s="30">
        <f t="shared" si="1610"/>
        <v>2750</v>
      </c>
      <c r="X1020" s="183"/>
    </row>
    <row r="1021" spans="1:24" ht="15.75" hidden="1" outlineLevel="7" x14ac:dyDescent="0.2">
      <c r="A1021" s="34" t="s">
        <v>560</v>
      </c>
      <c r="B1021" s="34" t="s">
        <v>533</v>
      </c>
      <c r="C1021" s="34" t="s">
        <v>361</v>
      </c>
      <c r="D1021" s="34" t="s">
        <v>7</v>
      </c>
      <c r="E1021" s="35" t="s">
        <v>8</v>
      </c>
      <c r="F1021" s="28">
        <v>925.3</v>
      </c>
      <c r="G1021" s="28">
        <v>1824.7</v>
      </c>
      <c r="H1021" s="28">
        <f>SUM(F1021:G1021)</f>
        <v>2750</v>
      </c>
      <c r="I1021" s="28"/>
      <c r="J1021" s="28"/>
      <c r="K1021" s="28"/>
      <c r="L1021" s="28">
        <f>SUM(H1021:K1021)</f>
        <v>2750</v>
      </c>
      <c r="M1021" s="28">
        <v>925.3</v>
      </c>
      <c r="N1021" s="28">
        <v>1824.7</v>
      </c>
      <c r="O1021" s="28">
        <f>SUM(M1021:N1021)</f>
        <v>2750</v>
      </c>
      <c r="P1021" s="28"/>
      <c r="Q1021" s="28">
        <f>SUM(O1021:P1021)</f>
        <v>2750</v>
      </c>
      <c r="R1021" s="28">
        <v>925.3</v>
      </c>
      <c r="S1021" s="28">
        <v>1824.7</v>
      </c>
      <c r="T1021" s="28">
        <f>SUM(R1021:S1021)</f>
        <v>2750</v>
      </c>
      <c r="U1021" s="28"/>
      <c r="V1021" s="28">
        <f>SUM(T1021:U1021)</f>
        <v>2750</v>
      </c>
      <c r="X1021" s="183"/>
    </row>
    <row r="1022" spans="1:24" ht="31.5" outlineLevel="7" x14ac:dyDescent="0.2">
      <c r="A1022" s="34" t="s">
        <v>560</v>
      </c>
      <c r="B1022" s="34" t="s">
        <v>533</v>
      </c>
      <c r="C1022" s="34" t="s">
        <v>361</v>
      </c>
      <c r="D1022" s="34" t="s">
        <v>65</v>
      </c>
      <c r="E1022" s="35" t="s">
        <v>66</v>
      </c>
      <c r="F1022" s="28">
        <v>1824.7</v>
      </c>
      <c r="G1022" s="28">
        <v>-1824.7</v>
      </c>
      <c r="H1022" s="28">
        <f>SUM(F1022:G1022)</f>
        <v>0</v>
      </c>
      <c r="I1022" s="28"/>
      <c r="J1022" s="28"/>
      <c r="K1022" s="28">
        <v>55</v>
      </c>
      <c r="L1022" s="28">
        <f>SUM(H1022:K1022)</f>
        <v>55</v>
      </c>
      <c r="M1022" s="28">
        <v>1824.7</v>
      </c>
      <c r="N1022" s="28">
        <v>-1824.7</v>
      </c>
      <c r="O1022" s="28">
        <f>SUM(M1022:N1022)</f>
        <v>0</v>
      </c>
      <c r="P1022" s="28"/>
      <c r="Q1022" s="28">
        <f>SUM(O1022:P1022)</f>
        <v>0</v>
      </c>
      <c r="R1022" s="28">
        <v>1824.7</v>
      </c>
      <c r="S1022" s="28">
        <v>-1824.7</v>
      </c>
      <c r="T1022" s="28">
        <f>SUM(R1022:S1022)</f>
        <v>0</v>
      </c>
      <c r="U1022" s="28"/>
      <c r="V1022" s="28">
        <f>SUM(T1022:U1022)</f>
        <v>0</v>
      </c>
      <c r="X1022" s="183"/>
    </row>
    <row r="1023" spans="1:24" ht="15.75" hidden="1" outlineLevel="5" x14ac:dyDescent="0.2">
      <c r="A1023" s="32" t="s">
        <v>560</v>
      </c>
      <c r="B1023" s="32" t="s">
        <v>533</v>
      </c>
      <c r="C1023" s="32" t="s">
        <v>363</v>
      </c>
      <c r="D1023" s="32"/>
      <c r="E1023" s="33" t="s">
        <v>364</v>
      </c>
      <c r="F1023" s="30">
        <f t="shared" ref="F1023:V1023" si="1611">F1024</f>
        <v>260</v>
      </c>
      <c r="G1023" s="30">
        <f t="shared" si="1611"/>
        <v>0</v>
      </c>
      <c r="H1023" s="30">
        <f t="shared" si="1611"/>
        <v>260</v>
      </c>
      <c r="I1023" s="30">
        <f t="shared" si="1611"/>
        <v>0</v>
      </c>
      <c r="J1023" s="30">
        <f t="shared" si="1611"/>
        <v>0</v>
      </c>
      <c r="K1023" s="30">
        <f t="shared" si="1611"/>
        <v>0</v>
      </c>
      <c r="L1023" s="30">
        <f t="shared" si="1611"/>
        <v>260</v>
      </c>
      <c r="M1023" s="30">
        <f t="shared" si="1611"/>
        <v>260</v>
      </c>
      <c r="N1023" s="30">
        <f t="shared" si="1611"/>
        <v>0</v>
      </c>
      <c r="O1023" s="30">
        <f t="shared" si="1611"/>
        <v>260</v>
      </c>
      <c r="P1023" s="30">
        <f t="shared" si="1611"/>
        <v>0</v>
      </c>
      <c r="Q1023" s="30">
        <f t="shared" si="1611"/>
        <v>260</v>
      </c>
      <c r="R1023" s="30">
        <f t="shared" si="1611"/>
        <v>260</v>
      </c>
      <c r="S1023" s="30">
        <f t="shared" si="1611"/>
        <v>0</v>
      </c>
      <c r="T1023" s="30">
        <f t="shared" si="1611"/>
        <v>260</v>
      </c>
      <c r="U1023" s="30">
        <f t="shared" si="1611"/>
        <v>0</v>
      </c>
      <c r="V1023" s="30">
        <f t="shared" si="1611"/>
        <v>260</v>
      </c>
      <c r="X1023" s="183"/>
    </row>
    <row r="1024" spans="1:24" ht="15.75" hidden="1" outlineLevel="7" x14ac:dyDescent="0.2">
      <c r="A1024" s="34" t="s">
        <v>560</v>
      </c>
      <c r="B1024" s="34" t="s">
        <v>533</v>
      </c>
      <c r="C1024" s="34" t="s">
        <v>363</v>
      </c>
      <c r="D1024" s="34" t="s">
        <v>7</v>
      </c>
      <c r="E1024" s="35" t="s">
        <v>8</v>
      </c>
      <c r="F1024" s="31">
        <v>260</v>
      </c>
      <c r="G1024" s="31"/>
      <c r="H1024" s="31">
        <f>SUM(F1024:G1024)</f>
        <v>260</v>
      </c>
      <c r="I1024" s="31"/>
      <c r="J1024" s="31"/>
      <c r="K1024" s="31"/>
      <c r="L1024" s="31">
        <f>SUM(H1024:K1024)</f>
        <v>260</v>
      </c>
      <c r="M1024" s="31">
        <v>260</v>
      </c>
      <c r="N1024" s="31"/>
      <c r="O1024" s="31">
        <f>SUM(M1024:N1024)</f>
        <v>260</v>
      </c>
      <c r="P1024" s="31"/>
      <c r="Q1024" s="31">
        <f>SUM(O1024:P1024)</f>
        <v>260</v>
      </c>
      <c r="R1024" s="31">
        <v>260</v>
      </c>
      <c r="S1024" s="31"/>
      <c r="T1024" s="31">
        <f>SUM(R1024:S1024)</f>
        <v>260</v>
      </c>
      <c r="U1024" s="31"/>
      <c r="V1024" s="31">
        <f>SUM(T1024:U1024)</f>
        <v>260</v>
      </c>
      <c r="X1024" s="183"/>
    </row>
    <row r="1025" spans="1:24" ht="31.5" hidden="1" outlineLevel="3" x14ac:dyDescent="0.2">
      <c r="A1025" s="32" t="s">
        <v>560</v>
      </c>
      <c r="B1025" s="32" t="s">
        <v>533</v>
      </c>
      <c r="C1025" s="32" t="s">
        <v>335</v>
      </c>
      <c r="D1025" s="32"/>
      <c r="E1025" s="33" t="s">
        <v>336</v>
      </c>
      <c r="F1025" s="30">
        <f>F1026</f>
        <v>22458.699999999997</v>
      </c>
      <c r="G1025" s="30">
        <f t="shared" ref="G1025:L1025" si="1612">G1026</f>
        <v>0</v>
      </c>
      <c r="H1025" s="30">
        <f t="shared" si="1612"/>
        <v>22458.699999999997</v>
      </c>
      <c r="I1025" s="30">
        <f t="shared" si="1612"/>
        <v>0</v>
      </c>
      <c r="J1025" s="30">
        <f t="shared" si="1612"/>
        <v>0</v>
      </c>
      <c r="K1025" s="30">
        <f t="shared" si="1612"/>
        <v>0</v>
      </c>
      <c r="L1025" s="30">
        <f t="shared" si="1612"/>
        <v>22458.699999999997</v>
      </c>
      <c r="M1025" s="30">
        <f t="shared" ref="M1025:R1025" si="1613">M1026</f>
        <v>22775.4</v>
      </c>
      <c r="N1025" s="30">
        <f t="shared" ref="N1025" si="1614">N1026</f>
        <v>0</v>
      </c>
      <c r="O1025" s="30">
        <f t="shared" ref="O1025:Q1025" si="1615">O1026</f>
        <v>22775.4</v>
      </c>
      <c r="P1025" s="30">
        <f t="shared" si="1615"/>
        <v>0</v>
      </c>
      <c r="Q1025" s="30">
        <f t="shared" si="1615"/>
        <v>22775.4</v>
      </c>
      <c r="R1025" s="30">
        <f t="shared" si="1613"/>
        <v>24173.199999999997</v>
      </c>
      <c r="S1025" s="30">
        <f t="shared" ref="S1025" si="1616">S1026</f>
        <v>0</v>
      </c>
      <c r="T1025" s="30">
        <f t="shared" ref="T1025:V1025" si="1617">T1026</f>
        <v>24173.199999999997</v>
      </c>
      <c r="U1025" s="30">
        <f t="shared" si="1617"/>
        <v>0</v>
      </c>
      <c r="V1025" s="30">
        <f t="shared" si="1617"/>
        <v>24173.199999999997</v>
      </c>
      <c r="X1025" s="183"/>
    </row>
    <row r="1026" spans="1:24" ht="31.5" hidden="1" outlineLevel="4" x14ac:dyDescent="0.2">
      <c r="A1026" s="32" t="s">
        <v>560</v>
      </c>
      <c r="B1026" s="32" t="s">
        <v>533</v>
      </c>
      <c r="C1026" s="32" t="s">
        <v>337</v>
      </c>
      <c r="D1026" s="32"/>
      <c r="E1026" s="33" t="s">
        <v>35</v>
      </c>
      <c r="F1026" s="30">
        <f>F1027+F1031</f>
        <v>22458.699999999997</v>
      </c>
      <c r="G1026" s="30">
        <f t="shared" ref="G1026:J1026" si="1618">G1027+G1031</f>
        <v>0</v>
      </c>
      <c r="H1026" s="30">
        <f t="shared" si="1618"/>
        <v>22458.699999999997</v>
      </c>
      <c r="I1026" s="30">
        <f t="shared" si="1618"/>
        <v>0</v>
      </c>
      <c r="J1026" s="30">
        <f t="shared" si="1618"/>
        <v>0</v>
      </c>
      <c r="K1026" s="30">
        <f t="shared" ref="K1026:L1026" si="1619">K1027+K1031</f>
        <v>0</v>
      </c>
      <c r="L1026" s="30">
        <f t="shared" si="1619"/>
        <v>22458.699999999997</v>
      </c>
      <c r="M1026" s="30">
        <f>M1027+M1031+M979</f>
        <v>22775.4</v>
      </c>
      <c r="N1026" s="30">
        <f t="shared" ref="N1026" si="1620">N1027+N1031</f>
        <v>0</v>
      </c>
      <c r="O1026" s="30">
        <f t="shared" ref="O1026:Q1026" si="1621">O1027+O1031</f>
        <v>22775.4</v>
      </c>
      <c r="P1026" s="30">
        <f t="shared" si="1621"/>
        <v>0</v>
      </c>
      <c r="Q1026" s="30">
        <f t="shared" si="1621"/>
        <v>22775.4</v>
      </c>
      <c r="R1026" s="30">
        <f>R1027+R1031+R979</f>
        <v>24173.199999999997</v>
      </c>
      <c r="S1026" s="30">
        <f t="shared" ref="S1026" si="1622">S1027+S1031</f>
        <v>0</v>
      </c>
      <c r="T1026" s="30">
        <f t="shared" ref="T1026:V1026" si="1623">T1027+T1031</f>
        <v>24173.199999999997</v>
      </c>
      <c r="U1026" s="30">
        <f t="shared" si="1623"/>
        <v>0</v>
      </c>
      <c r="V1026" s="30">
        <f t="shared" si="1623"/>
        <v>24173.199999999997</v>
      </c>
      <c r="X1026" s="183"/>
    </row>
    <row r="1027" spans="1:24" ht="15.75" hidden="1" outlineLevel="5" x14ac:dyDescent="0.2">
      <c r="A1027" s="32" t="s">
        <v>560</v>
      </c>
      <c r="B1027" s="32" t="s">
        <v>533</v>
      </c>
      <c r="C1027" s="32" t="s">
        <v>365</v>
      </c>
      <c r="D1027" s="32"/>
      <c r="E1027" s="33" t="s">
        <v>37</v>
      </c>
      <c r="F1027" s="30">
        <f t="shared" ref="F1027:R1027" si="1624">F1028+F1029+F1030</f>
        <v>8212.2999999999993</v>
      </c>
      <c r="G1027" s="30">
        <f t="shared" ref="G1027:J1027" si="1625">G1028+G1029+G1030</f>
        <v>0</v>
      </c>
      <c r="H1027" s="30">
        <f t="shared" si="1625"/>
        <v>8212.2999999999993</v>
      </c>
      <c r="I1027" s="30">
        <f t="shared" si="1625"/>
        <v>0</v>
      </c>
      <c r="J1027" s="30">
        <f t="shared" si="1625"/>
        <v>0</v>
      </c>
      <c r="K1027" s="30">
        <f t="shared" ref="K1027:L1027" si="1626">K1028+K1029+K1030</f>
        <v>0</v>
      </c>
      <c r="L1027" s="30">
        <f t="shared" si="1626"/>
        <v>8212.2999999999993</v>
      </c>
      <c r="M1027" s="30">
        <f t="shared" si="1624"/>
        <v>8529</v>
      </c>
      <c r="N1027" s="30">
        <f t="shared" si="1624"/>
        <v>0</v>
      </c>
      <c r="O1027" s="30">
        <f t="shared" si="1624"/>
        <v>8529</v>
      </c>
      <c r="P1027" s="30">
        <f t="shared" si="1624"/>
        <v>0</v>
      </c>
      <c r="Q1027" s="30">
        <f t="shared" si="1624"/>
        <v>8529</v>
      </c>
      <c r="R1027" s="30">
        <f t="shared" si="1624"/>
        <v>9926.7999999999993</v>
      </c>
      <c r="S1027" s="30">
        <f t="shared" ref="S1027:V1027" si="1627">S1028+S1029+S1030</f>
        <v>0</v>
      </c>
      <c r="T1027" s="30">
        <f t="shared" si="1627"/>
        <v>9926.7999999999993</v>
      </c>
      <c r="U1027" s="30">
        <f t="shared" si="1627"/>
        <v>0</v>
      </c>
      <c r="V1027" s="30">
        <f t="shared" si="1627"/>
        <v>9926.7999999999993</v>
      </c>
      <c r="X1027" s="183"/>
    </row>
    <row r="1028" spans="1:24" ht="47.25" hidden="1" outlineLevel="7" x14ac:dyDescent="0.2">
      <c r="A1028" s="34" t="s">
        <v>560</v>
      </c>
      <c r="B1028" s="34" t="s">
        <v>533</v>
      </c>
      <c r="C1028" s="34" t="s">
        <v>365</v>
      </c>
      <c r="D1028" s="34" t="s">
        <v>4</v>
      </c>
      <c r="E1028" s="35" t="s">
        <v>5</v>
      </c>
      <c r="F1028" s="31">
        <v>7910.5</v>
      </c>
      <c r="G1028" s="31"/>
      <c r="H1028" s="31">
        <f>SUM(F1028:G1028)</f>
        <v>7910.5</v>
      </c>
      <c r="I1028" s="31"/>
      <c r="J1028" s="31"/>
      <c r="K1028" s="31"/>
      <c r="L1028" s="31">
        <f>SUM(H1028:K1028)</f>
        <v>7910.5</v>
      </c>
      <c r="M1028" s="31">
        <v>8227.2000000000007</v>
      </c>
      <c r="N1028" s="31"/>
      <c r="O1028" s="31">
        <f>SUM(M1028:N1028)</f>
        <v>8227.2000000000007</v>
      </c>
      <c r="P1028" s="31"/>
      <c r="Q1028" s="31">
        <f>SUM(O1028:P1028)</f>
        <v>8227.2000000000007</v>
      </c>
      <c r="R1028" s="31">
        <v>9625</v>
      </c>
      <c r="S1028" s="31"/>
      <c r="T1028" s="31">
        <f>SUM(R1028:S1028)</f>
        <v>9625</v>
      </c>
      <c r="U1028" s="31"/>
      <c r="V1028" s="31">
        <f>SUM(T1028:U1028)</f>
        <v>9625</v>
      </c>
      <c r="X1028" s="183"/>
    </row>
    <row r="1029" spans="1:24" ht="15.75" hidden="1" outlineLevel="7" x14ac:dyDescent="0.2">
      <c r="A1029" s="34" t="s">
        <v>560</v>
      </c>
      <c r="B1029" s="34" t="s">
        <v>533</v>
      </c>
      <c r="C1029" s="34" t="s">
        <v>365</v>
      </c>
      <c r="D1029" s="34" t="s">
        <v>7</v>
      </c>
      <c r="E1029" s="35" t="s">
        <v>8</v>
      </c>
      <c r="F1029" s="31">
        <v>301.5</v>
      </c>
      <c r="G1029" s="31"/>
      <c r="H1029" s="31">
        <f>SUM(F1029:G1029)</f>
        <v>301.5</v>
      </c>
      <c r="I1029" s="31"/>
      <c r="J1029" s="31"/>
      <c r="K1029" s="31"/>
      <c r="L1029" s="31">
        <f>SUM(H1029:K1029)</f>
        <v>301.5</v>
      </c>
      <c r="M1029" s="31">
        <v>301.5</v>
      </c>
      <c r="N1029" s="31"/>
      <c r="O1029" s="31">
        <f>SUM(M1029:N1029)</f>
        <v>301.5</v>
      </c>
      <c r="P1029" s="31"/>
      <c r="Q1029" s="31">
        <f>SUM(O1029:P1029)</f>
        <v>301.5</v>
      </c>
      <c r="R1029" s="31">
        <v>301.5</v>
      </c>
      <c r="S1029" s="31"/>
      <c r="T1029" s="31">
        <f>SUM(R1029:S1029)</f>
        <v>301.5</v>
      </c>
      <c r="U1029" s="31"/>
      <c r="V1029" s="31">
        <f>SUM(T1029:U1029)</f>
        <v>301.5</v>
      </c>
      <c r="X1029" s="183"/>
    </row>
    <row r="1030" spans="1:24" ht="15.75" hidden="1" outlineLevel="7" x14ac:dyDescent="0.2">
      <c r="A1030" s="34" t="s">
        <v>560</v>
      </c>
      <c r="B1030" s="34" t="s">
        <v>533</v>
      </c>
      <c r="C1030" s="34" t="s">
        <v>365</v>
      </c>
      <c r="D1030" s="34" t="s">
        <v>15</v>
      </c>
      <c r="E1030" s="35" t="s">
        <v>16</v>
      </c>
      <c r="F1030" s="31">
        <v>0.3</v>
      </c>
      <c r="G1030" s="31"/>
      <c r="H1030" s="31">
        <f>SUM(F1030:G1030)</f>
        <v>0.3</v>
      </c>
      <c r="I1030" s="31"/>
      <c r="J1030" s="31"/>
      <c r="K1030" s="31"/>
      <c r="L1030" s="31">
        <f>SUM(H1030:K1030)</f>
        <v>0.3</v>
      </c>
      <c r="M1030" s="31">
        <v>0.3</v>
      </c>
      <c r="N1030" s="31"/>
      <c r="O1030" s="31">
        <f>SUM(M1030:N1030)</f>
        <v>0.3</v>
      </c>
      <c r="P1030" s="31"/>
      <c r="Q1030" s="31">
        <f>SUM(O1030:P1030)</f>
        <v>0.3</v>
      </c>
      <c r="R1030" s="31">
        <v>0.3</v>
      </c>
      <c r="S1030" s="31"/>
      <c r="T1030" s="31">
        <f>SUM(R1030:S1030)</f>
        <v>0.3</v>
      </c>
      <c r="U1030" s="31"/>
      <c r="V1030" s="31">
        <f>SUM(T1030:U1030)</f>
        <v>0.3</v>
      </c>
      <c r="X1030" s="183"/>
    </row>
    <row r="1031" spans="1:24" ht="15.75" hidden="1" outlineLevel="5" x14ac:dyDescent="0.2">
      <c r="A1031" s="32" t="s">
        <v>560</v>
      </c>
      <c r="B1031" s="32" t="s">
        <v>533</v>
      </c>
      <c r="C1031" s="32" t="s">
        <v>366</v>
      </c>
      <c r="D1031" s="32"/>
      <c r="E1031" s="33" t="s">
        <v>367</v>
      </c>
      <c r="F1031" s="30">
        <f t="shared" ref="F1031:V1031" si="1628">F1032</f>
        <v>14246.4</v>
      </c>
      <c r="G1031" s="30">
        <f t="shared" si="1628"/>
        <v>0</v>
      </c>
      <c r="H1031" s="30">
        <f t="shared" si="1628"/>
        <v>14246.4</v>
      </c>
      <c r="I1031" s="30">
        <f t="shared" si="1628"/>
        <v>0</v>
      </c>
      <c r="J1031" s="30">
        <f t="shared" si="1628"/>
        <v>0</v>
      </c>
      <c r="K1031" s="30">
        <f t="shared" si="1628"/>
        <v>0</v>
      </c>
      <c r="L1031" s="30">
        <f t="shared" si="1628"/>
        <v>14246.4</v>
      </c>
      <c r="M1031" s="30">
        <f t="shared" si="1628"/>
        <v>14246.4</v>
      </c>
      <c r="N1031" s="30">
        <f t="shared" si="1628"/>
        <v>0</v>
      </c>
      <c r="O1031" s="30">
        <f t="shared" si="1628"/>
        <v>14246.4</v>
      </c>
      <c r="P1031" s="30">
        <f t="shared" si="1628"/>
        <v>0</v>
      </c>
      <c r="Q1031" s="30">
        <f t="shared" si="1628"/>
        <v>14246.4</v>
      </c>
      <c r="R1031" s="30">
        <f t="shared" si="1628"/>
        <v>14246.4</v>
      </c>
      <c r="S1031" s="30">
        <f t="shared" si="1628"/>
        <v>0</v>
      </c>
      <c r="T1031" s="30">
        <f t="shared" si="1628"/>
        <v>14246.4</v>
      </c>
      <c r="U1031" s="30">
        <f t="shared" si="1628"/>
        <v>0</v>
      </c>
      <c r="V1031" s="30">
        <f t="shared" si="1628"/>
        <v>14246.4</v>
      </c>
      <c r="X1031" s="183"/>
    </row>
    <row r="1032" spans="1:24" ht="31.5" hidden="1" outlineLevel="7" x14ac:dyDescent="0.2">
      <c r="A1032" s="34" t="s">
        <v>560</v>
      </c>
      <c r="B1032" s="34" t="s">
        <v>533</v>
      </c>
      <c r="C1032" s="34" t="s">
        <v>366</v>
      </c>
      <c r="D1032" s="34" t="s">
        <v>65</v>
      </c>
      <c r="E1032" s="35" t="s">
        <v>66</v>
      </c>
      <c r="F1032" s="28">
        <v>14246.4</v>
      </c>
      <c r="G1032" s="31"/>
      <c r="H1032" s="31">
        <f>SUM(F1032:G1032)</f>
        <v>14246.4</v>
      </c>
      <c r="I1032" s="31"/>
      <c r="J1032" s="31"/>
      <c r="K1032" s="31"/>
      <c r="L1032" s="31">
        <f>SUM(H1032:K1032)</f>
        <v>14246.4</v>
      </c>
      <c r="M1032" s="28">
        <v>14246.4</v>
      </c>
      <c r="N1032" s="31"/>
      <c r="O1032" s="31">
        <f>SUM(M1032:N1032)</f>
        <v>14246.4</v>
      </c>
      <c r="P1032" s="31"/>
      <c r="Q1032" s="31">
        <f>SUM(O1032:P1032)</f>
        <v>14246.4</v>
      </c>
      <c r="R1032" s="28">
        <v>14246.4</v>
      </c>
      <c r="S1032" s="31"/>
      <c r="T1032" s="31">
        <f>SUM(R1032:S1032)</f>
        <v>14246.4</v>
      </c>
      <c r="U1032" s="31"/>
      <c r="V1032" s="31">
        <f>SUM(T1032:U1032)</f>
        <v>14246.4</v>
      </c>
      <c r="X1032" s="183"/>
    </row>
    <row r="1033" spans="1:24" ht="31.5" outlineLevel="2" x14ac:dyDescent="0.2">
      <c r="A1033" s="32" t="s">
        <v>560</v>
      </c>
      <c r="B1033" s="32" t="s">
        <v>533</v>
      </c>
      <c r="C1033" s="32" t="s">
        <v>49</v>
      </c>
      <c r="D1033" s="32"/>
      <c r="E1033" s="33" t="s">
        <v>50</v>
      </c>
      <c r="F1033" s="30">
        <f t="shared" ref="F1033:V1033" si="1629">F1034</f>
        <v>1486</v>
      </c>
      <c r="G1033" s="30">
        <f t="shared" si="1629"/>
        <v>0</v>
      </c>
      <c r="H1033" s="30">
        <f t="shared" si="1629"/>
        <v>1486</v>
      </c>
      <c r="I1033" s="30">
        <f t="shared" si="1629"/>
        <v>0</v>
      </c>
      <c r="J1033" s="30">
        <f t="shared" si="1629"/>
        <v>260.39999999999998</v>
      </c>
      <c r="K1033" s="30">
        <f t="shared" si="1629"/>
        <v>0</v>
      </c>
      <c r="L1033" s="30">
        <f t="shared" si="1629"/>
        <v>1746.4</v>
      </c>
      <c r="M1033" s="30">
        <f t="shared" si="1629"/>
        <v>1486</v>
      </c>
      <c r="N1033" s="30">
        <f t="shared" si="1629"/>
        <v>0</v>
      </c>
      <c r="O1033" s="30">
        <f t="shared" si="1629"/>
        <v>1486</v>
      </c>
      <c r="P1033" s="30">
        <f t="shared" si="1629"/>
        <v>0</v>
      </c>
      <c r="Q1033" s="30">
        <f t="shared" si="1629"/>
        <v>1486</v>
      </c>
      <c r="R1033" s="30">
        <f>R1034</f>
        <v>1486</v>
      </c>
      <c r="S1033" s="30">
        <f t="shared" si="1629"/>
        <v>0</v>
      </c>
      <c r="T1033" s="30">
        <f t="shared" si="1629"/>
        <v>1486</v>
      </c>
      <c r="U1033" s="30">
        <f t="shared" si="1629"/>
        <v>0</v>
      </c>
      <c r="V1033" s="30">
        <f t="shared" si="1629"/>
        <v>1486</v>
      </c>
      <c r="X1033" s="183"/>
    </row>
    <row r="1034" spans="1:24" ht="26.25" customHeight="1" outlineLevel="3" x14ac:dyDescent="0.2">
      <c r="A1034" s="32" t="s">
        <v>560</v>
      </c>
      <c r="B1034" s="32" t="s">
        <v>533</v>
      </c>
      <c r="C1034" s="32" t="s">
        <v>51</v>
      </c>
      <c r="D1034" s="32"/>
      <c r="E1034" s="33" t="s">
        <v>52</v>
      </c>
      <c r="F1034" s="30">
        <f>F1035+F1039+F1042</f>
        <v>1486</v>
      </c>
      <c r="G1034" s="30">
        <f t="shared" ref="G1034:J1034" si="1630">G1035+G1039+G1042</f>
        <v>0</v>
      </c>
      <c r="H1034" s="30">
        <f t="shared" si="1630"/>
        <v>1486</v>
      </c>
      <c r="I1034" s="30">
        <f t="shared" si="1630"/>
        <v>0</v>
      </c>
      <c r="J1034" s="30">
        <f t="shared" si="1630"/>
        <v>260.39999999999998</v>
      </c>
      <c r="K1034" s="30">
        <f t="shared" ref="K1034:L1034" si="1631">K1035+K1039+K1042</f>
        <v>0</v>
      </c>
      <c r="L1034" s="30">
        <f t="shared" si="1631"/>
        <v>1746.4</v>
      </c>
      <c r="M1034" s="30">
        <f>M1035+M1039+M1042</f>
        <v>1486</v>
      </c>
      <c r="N1034" s="30">
        <f t="shared" ref="N1034" si="1632">N1035+N1039+N1042</f>
        <v>0</v>
      </c>
      <c r="O1034" s="30">
        <f t="shared" ref="O1034:Q1034" si="1633">O1035+O1039+O1042</f>
        <v>1486</v>
      </c>
      <c r="P1034" s="30">
        <f t="shared" si="1633"/>
        <v>0</v>
      </c>
      <c r="Q1034" s="30">
        <f t="shared" si="1633"/>
        <v>1486</v>
      </c>
      <c r="R1034" s="30">
        <f>R1035+R1039+R1042</f>
        <v>1486</v>
      </c>
      <c r="S1034" s="30">
        <f t="shared" ref="S1034" si="1634">S1035+S1039+S1042</f>
        <v>0</v>
      </c>
      <c r="T1034" s="30">
        <f t="shared" ref="T1034:V1034" si="1635">T1035+T1039+T1042</f>
        <v>1486</v>
      </c>
      <c r="U1034" s="30">
        <f t="shared" si="1635"/>
        <v>0</v>
      </c>
      <c r="V1034" s="30">
        <f t="shared" si="1635"/>
        <v>1486</v>
      </c>
      <c r="X1034" s="183"/>
    </row>
    <row r="1035" spans="1:24" ht="23.25" customHeight="1" outlineLevel="4" x14ac:dyDescent="0.2">
      <c r="A1035" s="32" t="s">
        <v>560</v>
      </c>
      <c r="B1035" s="32" t="s">
        <v>533</v>
      </c>
      <c r="C1035" s="32" t="s">
        <v>111</v>
      </c>
      <c r="D1035" s="32"/>
      <c r="E1035" s="33" t="s">
        <v>112</v>
      </c>
      <c r="F1035" s="30">
        <f>F1036</f>
        <v>1360</v>
      </c>
      <c r="G1035" s="30">
        <f t="shared" ref="G1035:L1035" si="1636">G1036</f>
        <v>0</v>
      </c>
      <c r="H1035" s="30">
        <f t="shared" si="1636"/>
        <v>1360</v>
      </c>
      <c r="I1035" s="30">
        <f t="shared" si="1636"/>
        <v>0</v>
      </c>
      <c r="J1035" s="30">
        <f t="shared" si="1636"/>
        <v>260.39999999999998</v>
      </c>
      <c r="K1035" s="30">
        <f t="shared" si="1636"/>
        <v>0</v>
      </c>
      <c r="L1035" s="30">
        <f t="shared" si="1636"/>
        <v>1620.4</v>
      </c>
      <c r="M1035" s="30">
        <f t="shared" ref="M1035:R1035" si="1637">M1036</f>
        <v>1360</v>
      </c>
      <c r="N1035" s="30">
        <f t="shared" ref="N1035" si="1638">N1036</f>
        <v>0</v>
      </c>
      <c r="O1035" s="30">
        <f t="shared" ref="O1035:Q1035" si="1639">O1036</f>
        <v>1360</v>
      </c>
      <c r="P1035" s="30">
        <f t="shared" si="1639"/>
        <v>0</v>
      </c>
      <c r="Q1035" s="30">
        <f t="shared" si="1639"/>
        <v>1360</v>
      </c>
      <c r="R1035" s="30">
        <f t="shared" si="1637"/>
        <v>1360</v>
      </c>
      <c r="S1035" s="30">
        <f t="shared" ref="S1035" si="1640">S1036</f>
        <v>0</v>
      </c>
      <c r="T1035" s="30">
        <f t="shared" ref="T1035:V1035" si="1641">T1036</f>
        <v>1360</v>
      </c>
      <c r="U1035" s="30">
        <f t="shared" si="1641"/>
        <v>0</v>
      </c>
      <c r="V1035" s="30">
        <f t="shared" si="1641"/>
        <v>1360</v>
      </c>
      <c r="X1035" s="183"/>
    </row>
    <row r="1036" spans="1:24" ht="25.5" customHeight="1" outlineLevel="4" x14ac:dyDescent="0.2">
      <c r="A1036" s="32" t="s">
        <v>560</v>
      </c>
      <c r="B1036" s="32" t="s">
        <v>533</v>
      </c>
      <c r="C1036" s="22" t="s">
        <v>113</v>
      </c>
      <c r="D1036" s="22"/>
      <c r="E1036" s="23" t="s">
        <v>114</v>
      </c>
      <c r="F1036" s="30">
        <f>F1037+F1038</f>
        <v>1360</v>
      </c>
      <c r="G1036" s="30">
        <f t="shared" ref="G1036:J1036" si="1642">G1037+G1038</f>
        <v>0</v>
      </c>
      <c r="H1036" s="30">
        <f t="shared" si="1642"/>
        <v>1360</v>
      </c>
      <c r="I1036" s="30">
        <f t="shared" si="1642"/>
        <v>0</v>
      </c>
      <c r="J1036" s="30">
        <f t="shared" si="1642"/>
        <v>260.39999999999998</v>
      </c>
      <c r="K1036" s="30">
        <f t="shared" ref="K1036:L1036" si="1643">K1037+K1038</f>
        <v>0</v>
      </c>
      <c r="L1036" s="30">
        <f t="shared" si="1643"/>
        <v>1620.4</v>
      </c>
      <c r="M1036" s="30">
        <f t="shared" ref="M1036:R1036" si="1644">M1037+M1038</f>
        <v>1360</v>
      </c>
      <c r="N1036" s="30">
        <f t="shared" ref="N1036" si="1645">N1037+N1038</f>
        <v>0</v>
      </c>
      <c r="O1036" s="30">
        <f t="shared" ref="O1036:Q1036" si="1646">O1037+O1038</f>
        <v>1360</v>
      </c>
      <c r="P1036" s="30">
        <f t="shared" si="1646"/>
        <v>0</v>
      </c>
      <c r="Q1036" s="30">
        <f t="shared" si="1646"/>
        <v>1360</v>
      </c>
      <c r="R1036" s="30">
        <f t="shared" si="1644"/>
        <v>1360</v>
      </c>
      <c r="S1036" s="30">
        <f t="shared" ref="S1036" si="1647">S1037+S1038</f>
        <v>0</v>
      </c>
      <c r="T1036" s="30">
        <f t="shared" ref="T1036:V1036" si="1648">T1037+T1038</f>
        <v>1360</v>
      </c>
      <c r="U1036" s="30">
        <f t="shared" si="1648"/>
        <v>0</v>
      </c>
      <c r="V1036" s="30">
        <f t="shared" si="1648"/>
        <v>1360</v>
      </c>
      <c r="X1036" s="183"/>
    </row>
    <row r="1037" spans="1:24" ht="25.5" customHeight="1" outlineLevel="4" x14ac:dyDescent="0.2">
      <c r="A1037" s="34" t="s">
        <v>560</v>
      </c>
      <c r="B1037" s="34" t="s">
        <v>533</v>
      </c>
      <c r="C1037" s="26" t="s">
        <v>113</v>
      </c>
      <c r="D1037" s="34" t="s">
        <v>7</v>
      </c>
      <c r="E1037" s="35" t="s">
        <v>8</v>
      </c>
      <c r="F1037" s="31">
        <v>159.6</v>
      </c>
      <c r="G1037" s="31">
        <v>1200.4000000000001</v>
      </c>
      <c r="H1037" s="31">
        <f>SUM(F1037:G1037)</f>
        <v>1360</v>
      </c>
      <c r="I1037" s="31"/>
      <c r="J1037" s="31">
        <v>260.39999999999998</v>
      </c>
      <c r="K1037" s="31"/>
      <c r="L1037" s="31">
        <f>SUM(H1037:K1037)</f>
        <v>1620.4</v>
      </c>
      <c r="M1037" s="31">
        <v>159.6</v>
      </c>
      <c r="N1037" s="31">
        <v>1200.4000000000001</v>
      </c>
      <c r="O1037" s="31">
        <f>SUM(M1037:N1037)</f>
        <v>1360</v>
      </c>
      <c r="P1037" s="31"/>
      <c r="Q1037" s="31">
        <f>SUM(O1037:P1037)</f>
        <v>1360</v>
      </c>
      <c r="R1037" s="31">
        <v>159.6</v>
      </c>
      <c r="S1037" s="31">
        <v>1200.4000000000001</v>
      </c>
      <c r="T1037" s="31">
        <f>SUM(R1037:S1037)</f>
        <v>1360</v>
      </c>
      <c r="U1037" s="31"/>
      <c r="V1037" s="31">
        <f>SUM(T1037:U1037)</f>
        <v>1360</v>
      </c>
      <c r="X1037" s="183"/>
    </row>
    <row r="1038" spans="1:24" ht="31.5" hidden="1" customHeight="1" outlineLevel="4" x14ac:dyDescent="0.2">
      <c r="A1038" s="34" t="s">
        <v>560</v>
      </c>
      <c r="B1038" s="34" t="s">
        <v>533</v>
      </c>
      <c r="C1038" s="26" t="s">
        <v>113</v>
      </c>
      <c r="D1038" s="26" t="s">
        <v>65</v>
      </c>
      <c r="E1038" s="27" t="s">
        <v>66</v>
      </c>
      <c r="F1038" s="31">
        <v>1200.4000000000001</v>
      </c>
      <c r="G1038" s="31">
        <v>-1200.4000000000001</v>
      </c>
      <c r="H1038" s="31">
        <f>SUM(F1038:G1038)</f>
        <v>0</v>
      </c>
      <c r="I1038" s="31"/>
      <c r="J1038" s="31"/>
      <c r="K1038" s="31"/>
      <c r="L1038" s="31">
        <f>SUM(H1038:K1038)</f>
        <v>0</v>
      </c>
      <c r="M1038" s="31">
        <v>1200.4000000000001</v>
      </c>
      <c r="N1038" s="31">
        <v>-1200.4000000000001</v>
      </c>
      <c r="O1038" s="31">
        <f>SUM(M1038:N1038)</f>
        <v>0</v>
      </c>
      <c r="P1038" s="31"/>
      <c r="Q1038" s="31">
        <f>SUM(O1038:P1038)</f>
        <v>0</v>
      </c>
      <c r="R1038" s="31">
        <v>1200.4000000000001</v>
      </c>
      <c r="S1038" s="31">
        <v>-1200.4000000000001</v>
      </c>
      <c r="T1038" s="31">
        <f>SUM(R1038:S1038)</f>
        <v>0</v>
      </c>
      <c r="U1038" s="31"/>
      <c r="V1038" s="31">
        <f>SUM(T1038:U1038)</f>
        <v>0</v>
      </c>
      <c r="X1038" s="183"/>
    </row>
    <row r="1039" spans="1:24" ht="31.5" hidden="1" outlineLevel="4" x14ac:dyDescent="0.2">
      <c r="A1039" s="32" t="s">
        <v>560</v>
      </c>
      <c r="B1039" s="32" t="s">
        <v>533</v>
      </c>
      <c r="C1039" s="32" t="s">
        <v>328</v>
      </c>
      <c r="D1039" s="32"/>
      <c r="E1039" s="33" t="s">
        <v>329</v>
      </c>
      <c r="F1039" s="30">
        <f t="shared" ref="F1039:V1040" si="1649">F1040</f>
        <v>72</v>
      </c>
      <c r="G1039" s="30">
        <f t="shared" si="1649"/>
        <v>0</v>
      </c>
      <c r="H1039" s="30">
        <f t="shared" si="1649"/>
        <v>72</v>
      </c>
      <c r="I1039" s="30">
        <f t="shared" si="1649"/>
        <v>0</v>
      </c>
      <c r="J1039" s="30">
        <f t="shared" si="1649"/>
        <v>0</v>
      </c>
      <c r="K1039" s="30">
        <f t="shared" si="1649"/>
        <v>0</v>
      </c>
      <c r="L1039" s="30">
        <f t="shared" si="1649"/>
        <v>72</v>
      </c>
      <c r="M1039" s="30">
        <f t="shared" si="1649"/>
        <v>72</v>
      </c>
      <c r="N1039" s="30">
        <f t="shared" si="1649"/>
        <v>0</v>
      </c>
      <c r="O1039" s="30">
        <f t="shared" si="1649"/>
        <v>72</v>
      </c>
      <c r="P1039" s="30">
        <f t="shared" si="1649"/>
        <v>0</v>
      </c>
      <c r="Q1039" s="30">
        <f t="shared" si="1649"/>
        <v>72</v>
      </c>
      <c r="R1039" s="30">
        <f>R1040</f>
        <v>72</v>
      </c>
      <c r="S1039" s="30">
        <f t="shared" si="1649"/>
        <v>0</v>
      </c>
      <c r="T1039" s="30">
        <f t="shared" si="1649"/>
        <v>72</v>
      </c>
      <c r="U1039" s="30">
        <f t="shared" si="1649"/>
        <v>0</v>
      </c>
      <c r="V1039" s="30">
        <f t="shared" si="1649"/>
        <v>72</v>
      </c>
      <c r="X1039" s="183"/>
    </row>
    <row r="1040" spans="1:24" ht="31.5" hidden="1" outlineLevel="5" x14ac:dyDescent="0.2">
      <c r="A1040" s="32" t="s">
        <v>560</v>
      </c>
      <c r="B1040" s="32" t="s">
        <v>533</v>
      </c>
      <c r="C1040" s="32" t="s">
        <v>330</v>
      </c>
      <c r="D1040" s="32"/>
      <c r="E1040" s="33" t="s">
        <v>331</v>
      </c>
      <c r="F1040" s="30">
        <f t="shared" si="1649"/>
        <v>72</v>
      </c>
      <c r="G1040" s="30">
        <f t="shared" si="1649"/>
        <v>0</v>
      </c>
      <c r="H1040" s="30">
        <f t="shared" si="1649"/>
        <v>72</v>
      </c>
      <c r="I1040" s="30">
        <f t="shared" si="1649"/>
        <v>0</v>
      </c>
      <c r="J1040" s="30">
        <f t="shared" si="1649"/>
        <v>0</v>
      </c>
      <c r="K1040" s="30">
        <f t="shared" si="1649"/>
        <v>0</v>
      </c>
      <c r="L1040" s="30">
        <f t="shared" si="1649"/>
        <v>72</v>
      </c>
      <c r="M1040" s="30">
        <f t="shared" si="1649"/>
        <v>72</v>
      </c>
      <c r="N1040" s="30">
        <f t="shared" si="1649"/>
        <v>0</v>
      </c>
      <c r="O1040" s="30">
        <f t="shared" si="1649"/>
        <v>72</v>
      </c>
      <c r="P1040" s="30">
        <f t="shared" si="1649"/>
        <v>0</v>
      </c>
      <c r="Q1040" s="30">
        <f t="shared" si="1649"/>
        <v>72</v>
      </c>
      <c r="R1040" s="30">
        <f>R1041</f>
        <v>72</v>
      </c>
      <c r="S1040" s="30">
        <f t="shared" si="1649"/>
        <v>0</v>
      </c>
      <c r="T1040" s="30">
        <f t="shared" si="1649"/>
        <v>72</v>
      </c>
      <c r="U1040" s="30">
        <f t="shared" si="1649"/>
        <v>0</v>
      </c>
      <c r="V1040" s="30">
        <f t="shared" si="1649"/>
        <v>72</v>
      </c>
      <c r="X1040" s="183"/>
    </row>
    <row r="1041" spans="1:24" ht="15.75" hidden="1" outlineLevel="7" x14ac:dyDescent="0.2">
      <c r="A1041" s="34" t="s">
        <v>560</v>
      </c>
      <c r="B1041" s="34" t="s">
        <v>533</v>
      </c>
      <c r="C1041" s="34" t="s">
        <v>330</v>
      </c>
      <c r="D1041" s="34" t="s">
        <v>7</v>
      </c>
      <c r="E1041" s="35" t="s">
        <v>8</v>
      </c>
      <c r="F1041" s="31">
        <v>72</v>
      </c>
      <c r="G1041" s="31"/>
      <c r="H1041" s="31">
        <f>SUM(F1041:G1041)</f>
        <v>72</v>
      </c>
      <c r="I1041" s="31"/>
      <c r="J1041" s="31"/>
      <c r="K1041" s="31"/>
      <c r="L1041" s="31">
        <f>SUM(H1041:K1041)</f>
        <v>72</v>
      </c>
      <c r="M1041" s="31">
        <v>72</v>
      </c>
      <c r="N1041" s="31"/>
      <c r="O1041" s="31">
        <f>SUM(M1041:N1041)</f>
        <v>72</v>
      </c>
      <c r="P1041" s="31"/>
      <c r="Q1041" s="31">
        <f>SUM(O1041:P1041)</f>
        <v>72</v>
      </c>
      <c r="R1041" s="31">
        <v>72</v>
      </c>
      <c r="S1041" s="31"/>
      <c r="T1041" s="31">
        <f>SUM(R1041:S1041)</f>
        <v>72</v>
      </c>
      <c r="U1041" s="31"/>
      <c r="V1041" s="31">
        <f>SUM(T1041:U1041)</f>
        <v>72</v>
      </c>
      <c r="X1041" s="183"/>
    </row>
    <row r="1042" spans="1:24" ht="15.75" hidden="1" customHeight="1" outlineLevel="4" x14ac:dyDescent="0.2">
      <c r="A1042" s="32" t="s">
        <v>560</v>
      </c>
      <c r="B1042" s="32" t="s">
        <v>533</v>
      </c>
      <c r="C1042" s="32" t="s">
        <v>368</v>
      </c>
      <c r="D1042" s="32"/>
      <c r="E1042" s="33" t="s">
        <v>369</v>
      </c>
      <c r="F1042" s="30">
        <f t="shared" ref="F1042:V1043" si="1650">F1043</f>
        <v>54</v>
      </c>
      <c r="G1042" s="30">
        <f t="shared" si="1650"/>
        <v>0</v>
      </c>
      <c r="H1042" s="30">
        <f t="shared" si="1650"/>
        <v>54</v>
      </c>
      <c r="I1042" s="30">
        <f t="shared" si="1650"/>
        <v>0</v>
      </c>
      <c r="J1042" s="30">
        <f t="shared" si="1650"/>
        <v>0</v>
      </c>
      <c r="K1042" s="30">
        <f t="shared" si="1650"/>
        <v>0</v>
      </c>
      <c r="L1042" s="30">
        <f t="shared" si="1650"/>
        <v>54</v>
      </c>
      <c r="M1042" s="30">
        <f t="shared" si="1650"/>
        <v>54</v>
      </c>
      <c r="N1042" s="30">
        <f t="shared" si="1650"/>
        <v>0</v>
      </c>
      <c r="O1042" s="30">
        <f t="shared" si="1650"/>
        <v>54</v>
      </c>
      <c r="P1042" s="30">
        <f t="shared" si="1650"/>
        <v>0</v>
      </c>
      <c r="Q1042" s="30">
        <f t="shared" si="1650"/>
        <v>54</v>
      </c>
      <c r="R1042" s="30">
        <f t="shared" ref="R1042:R1043" si="1651">R1043</f>
        <v>54</v>
      </c>
      <c r="S1042" s="30">
        <f t="shared" si="1650"/>
        <v>0</v>
      </c>
      <c r="T1042" s="30">
        <f t="shared" si="1650"/>
        <v>54</v>
      </c>
      <c r="U1042" s="30">
        <f t="shared" si="1650"/>
        <v>0</v>
      </c>
      <c r="V1042" s="30">
        <f t="shared" si="1650"/>
        <v>54</v>
      </c>
      <c r="X1042" s="183"/>
    </row>
    <row r="1043" spans="1:24" ht="15.75" hidden="1" outlineLevel="5" x14ac:dyDescent="0.2">
      <c r="A1043" s="32" t="s">
        <v>560</v>
      </c>
      <c r="B1043" s="32" t="s">
        <v>533</v>
      </c>
      <c r="C1043" s="32" t="s">
        <v>370</v>
      </c>
      <c r="D1043" s="32"/>
      <c r="E1043" s="33" t="s">
        <v>371</v>
      </c>
      <c r="F1043" s="30">
        <f t="shared" si="1650"/>
        <v>54</v>
      </c>
      <c r="G1043" s="30">
        <f t="shared" si="1650"/>
        <v>0</v>
      </c>
      <c r="H1043" s="30">
        <f t="shared" si="1650"/>
        <v>54</v>
      </c>
      <c r="I1043" s="30">
        <f t="shared" si="1650"/>
        <v>0</v>
      </c>
      <c r="J1043" s="30">
        <f t="shared" si="1650"/>
        <v>0</v>
      </c>
      <c r="K1043" s="30">
        <f t="shared" si="1650"/>
        <v>0</v>
      </c>
      <c r="L1043" s="30">
        <f t="shared" si="1650"/>
        <v>54</v>
      </c>
      <c r="M1043" s="30">
        <f t="shared" si="1650"/>
        <v>54</v>
      </c>
      <c r="N1043" s="30">
        <f t="shared" si="1650"/>
        <v>0</v>
      </c>
      <c r="O1043" s="30">
        <f t="shared" si="1650"/>
        <v>54</v>
      </c>
      <c r="P1043" s="30">
        <f t="shared" si="1650"/>
        <v>0</v>
      </c>
      <c r="Q1043" s="30">
        <f t="shared" si="1650"/>
        <v>54</v>
      </c>
      <c r="R1043" s="30">
        <f t="shared" si="1651"/>
        <v>54</v>
      </c>
      <c r="S1043" s="30">
        <f t="shared" si="1650"/>
        <v>0</v>
      </c>
      <c r="T1043" s="30">
        <f t="shared" si="1650"/>
        <v>54</v>
      </c>
      <c r="U1043" s="30">
        <f t="shared" si="1650"/>
        <v>0</v>
      </c>
      <c r="V1043" s="30">
        <f t="shared" si="1650"/>
        <v>54</v>
      </c>
      <c r="X1043" s="183"/>
    </row>
    <row r="1044" spans="1:24" ht="15.75" hidden="1" outlineLevel="7" x14ac:dyDescent="0.2">
      <c r="A1044" s="34" t="s">
        <v>560</v>
      </c>
      <c r="B1044" s="34" t="s">
        <v>533</v>
      </c>
      <c r="C1044" s="34" t="s">
        <v>370</v>
      </c>
      <c r="D1044" s="34" t="s">
        <v>7</v>
      </c>
      <c r="E1044" s="35" t="s">
        <v>8</v>
      </c>
      <c r="F1044" s="31">
        <v>54</v>
      </c>
      <c r="G1044" s="31"/>
      <c r="H1044" s="31">
        <f>SUM(F1044:G1044)</f>
        <v>54</v>
      </c>
      <c r="I1044" s="31"/>
      <c r="J1044" s="31"/>
      <c r="K1044" s="31"/>
      <c r="L1044" s="31">
        <f>SUM(H1044:K1044)</f>
        <v>54</v>
      </c>
      <c r="M1044" s="31">
        <v>54</v>
      </c>
      <c r="N1044" s="31"/>
      <c r="O1044" s="31">
        <f>SUM(M1044:N1044)</f>
        <v>54</v>
      </c>
      <c r="P1044" s="31"/>
      <c r="Q1044" s="31">
        <f>SUM(O1044:P1044)</f>
        <v>54</v>
      </c>
      <c r="R1044" s="31">
        <v>54</v>
      </c>
      <c r="S1044" s="31"/>
      <c r="T1044" s="31">
        <f>SUM(R1044:S1044)</f>
        <v>54</v>
      </c>
      <c r="U1044" s="31"/>
      <c r="V1044" s="31">
        <f>SUM(T1044:U1044)</f>
        <v>54</v>
      </c>
      <c r="X1044" s="183"/>
    </row>
    <row r="1045" spans="1:24" ht="15.75" outlineLevel="7" x14ac:dyDescent="0.2">
      <c r="A1045" s="34"/>
      <c r="B1045" s="34"/>
      <c r="C1045" s="34"/>
      <c r="D1045" s="34"/>
      <c r="E1045" s="35"/>
      <c r="F1045" s="31"/>
      <c r="G1045" s="31"/>
      <c r="H1045" s="31"/>
      <c r="I1045" s="31"/>
      <c r="J1045" s="31"/>
      <c r="K1045" s="31"/>
      <c r="L1045" s="31"/>
      <c r="M1045" s="31"/>
      <c r="N1045" s="31"/>
      <c r="O1045" s="31"/>
      <c r="P1045" s="31"/>
      <c r="Q1045" s="31"/>
      <c r="R1045" s="31"/>
      <c r="S1045" s="31"/>
      <c r="T1045" s="31"/>
      <c r="U1045" s="31"/>
      <c r="V1045" s="31"/>
      <c r="X1045" s="183"/>
    </row>
    <row r="1046" spans="1:24" ht="18.75" customHeight="1" x14ac:dyDescent="0.2">
      <c r="A1046" s="32" t="s">
        <v>565</v>
      </c>
      <c r="B1046" s="32"/>
      <c r="C1046" s="32"/>
      <c r="D1046" s="32"/>
      <c r="E1046" s="33" t="s">
        <v>566</v>
      </c>
      <c r="F1046" s="30">
        <f>F1047+F1054+F1078+F1085</f>
        <v>152770.28453</v>
      </c>
      <c r="G1046" s="30">
        <f t="shared" ref="G1046:J1046" si="1652">G1047+G1054+G1078+G1085</f>
        <v>750.00003000000015</v>
      </c>
      <c r="H1046" s="30">
        <f t="shared" si="1652"/>
        <v>153520.28456</v>
      </c>
      <c r="I1046" s="30">
        <f t="shared" si="1652"/>
        <v>18750</v>
      </c>
      <c r="J1046" s="30">
        <f t="shared" si="1652"/>
        <v>5145.4679999999998</v>
      </c>
      <c r="K1046" s="30">
        <f t="shared" ref="K1046:L1046" si="1653">K1047+K1054+K1078+K1085</f>
        <v>16847.231459999995</v>
      </c>
      <c r="L1046" s="30">
        <f t="shared" si="1653"/>
        <v>194262.98402</v>
      </c>
      <c r="M1046" s="30">
        <f>M1047+M1054+M1078+M1085</f>
        <v>130306.19999999998</v>
      </c>
      <c r="N1046" s="30">
        <f t="shared" ref="N1046" si="1654">N1047+N1054+N1078+N1085</f>
        <v>0</v>
      </c>
      <c r="O1046" s="30">
        <f t="shared" ref="O1046:Q1046" si="1655">O1047+O1054+O1078+O1085</f>
        <v>130306.19999999998</v>
      </c>
      <c r="P1046" s="30">
        <f t="shared" si="1655"/>
        <v>0</v>
      </c>
      <c r="Q1046" s="30">
        <f t="shared" si="1655"/>
        <v>130306.2</v>
      </c>
      <c r="R1046" s="30">
        <f>R1047+R1054+R1078+R1085</f>
        <v>131348.5</v>
      </c>
      <c r="S1046" s="30">
        <f t="shared" ref="S1046" si="1656">S1047+S1054+S1078+S1085</f>
        <v>0</v>
      </c>
      <c r="T1046" s="30">
        <f t="shared" ref="T1046:V1046" si="1657">T1047+T1054+T1078+T1085</f>
        <v>131348.5</v>
      </c>
      <c r="U1046" s="30">
        <f t="shared" si="1657"/>
        <v>0</v>
      </c>
      <c r="V1046" s="30">
        <f t="shared" si="1657"/>
        <v>131348.5</v>
      </c>
      <c r="X1046" s="183"/>
    </row>
    <row r="1047" spans="1:24" ht="15.75" hidden="1" x14ac:dyDescent="0.2">
      <c r="A1047" s="32" t="s">
        <v>565</v>
      </c>
      <c r="B1047" s="32" t="s">
        <v>467</v>
      </c>
      <c r="C1047" s="32"/>
      <c r="D1047" s="32"/>
      <c r="E1047" s="69" t="s">
        <v>468</v>
      </c>
      <c r="F1047" s="30">
        <f t="shared" ref="F1047:V1052" si="1658">F1048</f>
        <v>18.7</v>
      </c>
      <c r="G1047" s="30">
        <f t="shared" si="1658"/>
        <v>0</v>
      </c>
      <c r="H1047" s="30">
        <f t="shared" si="1658"/>
        <v>18.7</v>
      </c>
      <c r="I1047" s="30">
        <f t="shared" si="1658"/>
        <v>0</v>
      </c>
      <c r="J1047" s="30">
        <f t="shared" si="1658"/>
        <v>0</v>
      </c>
      <c r="K1047" s="30">
        <f t="shared" si="1658"/>
        <v>0</v>
      </c>
      <c r="L1047" s="30">
        <f t="shared" si="1658"/>
        <v>18.7</v>
      </c>
      <c r="M1047" s="30">
        <f t="shared" ref="M1047:M1052" si="1659">M1048</f>
        <v>18.7</v>
      </c>
      <c r="N1047" s="30">
        <f t="shared" si="1658"/>
        <v>0</v>
      </c>
      <c r="O1047" s="30">
        <f t="shared" si="1658"/>
        <v>18.7</v>
      </c>
      <c r="P1047" s="30">
        <f t="shared" si="1658"/>
        <v>0</v>
      </c>
      <c r="Q1047" s="30">
        <f t="shared" si="1658"/>
        <v>18.7</v>
      </c>
      <c r="R1047" s="30">
        <f t="shared" ref="R1047:R1052" si="1660">R1048</f>
        <v>18.7</v>
      </c>
      <c r="S1047" s="30">
        <f t="shared" si="1658"/>
        <v>0</v>
      </c>
      <c r="T1047" s="30">
        <f t="shared" si="1658"/>
        <v>18.7</v>
      </c>
      <c r="U1047" s="30">
        <f t="shared" si="1658"/>
        <v>0</v>
      </c>
      <c r="V1047" s="30">
        <f t="shared" si="1658"/>
        <v>18.7</v>
      </c>
      <c r="X1047" s="183"/>
    </row>
    <row r="1048" spans="1:24" ht="15.75" hidden="1" outlineLevel="1" x14ac:dyDescent="0.2">
      <c r="A1048" s="32" t="s">
        <v>565</v>
      </c>
      <c r="B1048" s="32" t="s">
        <v>471</v>
      </c>
      <c r="C1048" s="32"/>
      <c r="D1048" s="32"/>
      <c r="E1048" s="33" t="s">
        <v>472</v>
      </c>
      <c r="F1048" s="30">
        <f t="shared" si="1658"/>
        <v>18.7</v>
      </c>
      <c r="G1048" s="30">
        <f t="shared" si="1658"/>
        <v>0</v>
      </c>
      <c r="H1048" s="30">
        <f t="shared" si="1658"/>
        <v>18.7</v>
      </c>
      <c r="I1048" s="30">
        <f t="shared" si="1658"/>
        <v>0</v>
      </c>
      <c r="J1048" s="30">
        <f t="shared" si="1658"/>
        <v>0</v>
      </c>
      <c r="K1048" s="30">
        <f t="shared" si="1658"/>
        <v>0</v>
      </c>
      <c r="L1048" s="30">
        <f t="shared" si="1658"/>
        <v>18.7</v>
      </c>
      <c r="M1048" s="30">
        <f t="shared" si="1659"/>
        <v>18.7</v>
      </c>
      <c r="N1048" s="30">
        <f t="shared" si="1658"/>
        <v>0</v>
      </c>
      <c r="O1048" s="30">
        <f t="shared" si="1658"/>
        <v>18.7</v>
      </c>
      <c r="P1048" s="30">
        <f t="shared" si="1658"/>
        <v>0</v>
      </c>
      <c r="Q1048" s="30">
        <f t="shared" si="1658"/>
        <v>18.7</v>
      </c>
      <c r="R1048" s="30">
        <f t="shared" si="1660"/>
        <v>18.7</v>
      </c>
      <c r="S1048" s="30">
        <f t="shared" si="1658"/>
        <v>0</v>
      </c>
      <c r="T1048" s="30">
        <f t="shared" si="1658"/>
        <v>18.7</v>
      </c>
      <c r="U1048" s="30">
        <f t="shared" si="1658"/>
        <v>0</v>
      </c>
      <c r="V1048" s="30">
        <f t="shared" si="1658"/>
        <v>18.7</v>
      </c>
      <c r="X1048" s="183"/>
    </row>
    <row r="1049" spans="1:24" ht="31.5" hidden="1" outlineLevel="2" x14ac:dyDescent="0.2">
      <c r="A1049" s="32" t="s">
        <v>565</v>
      </c>
      <c r="B1049" s="32" t="s">
        <v>471</v>
      </c>
      <c r="C1049" s="32" t="s">
        <v>30</v>
      </c>
      <c r="D1049" s="32"/>
      <c r="E1049" s="33" t="s">
        <v>31</v>
      </c>
      <c r="F1049" s="30">
        <f t="shared" si="1658"/>
        <v>18.7</v>
      </c>
      <c r="G1049" s="30">
        <f t="shared" si="1658"/>
        <v>0</v>
      </c>
      <c r="H1049" s="30">
        <f t="shared" si="1658"/>
        <v>18.7</v>
      </c>
      <c r="I1049" s="30">
        <f t="shared" si="1658"/>
        <v>0</v>
      </c>
      <c r="J1049" s="30">
        <f t="shared" si="1658"/>
        <v>0</v>
      </c>
      <c r="K1049" s="30">
        <f t="shared" si="1658"/>
        <v>0</v>
      </c>
      <c r="L1049" s="30">
        <f t="shared" si="1658"/>
        <v>18.7</v>
      </c>
      <c r="M1049" s="30">
        <f t="shared" si="1659"/>
        <v>18.7</v>
      </c>
      <c r="N1049" s="30">
        <f t="shared" si="1658"/>
        <v>0</v>
      </c>
      <c r="O1049" s="30">
        <f t="shared" si="1658"/>
        <v>18.7</v>
      </c>
      <c r="P1049" s="30">
        <f t="shared" si="1658"/>
        <v>0</v>
      </c>
      <c r="Q1049" s="30">
        <f t="shared" si="1658"/>
        <v>18.7</v>
      </c>
      <c r="R1049" s="30">
        <f t="shared" si="1660"/>
        <v>18.7</v>
      </c>
      <c r="S1049" s="30">
        <f t="shared" si="1658"/>
        <v>0</v>
      </c>
      <c r="T1049" s="30">
        <f t="shared" si="1658"/>
        <v>18.7</v>
      </c>
      <c r="U1049" s="30">
        <f t="shared" si="1658"/>
        <v>0</v>
      </c>
      <c r="V1049" s="30">
        <f t="shared" si="1658"/>
        <v>18.7</v>
      </c>
      <c r="X1049" s="183"/>
    </row>
    <row r="1050" spans="1:24" ht="15.75" hidden="1" outlineLevel="3" x14ac:dyDescent="0.2">
      <c r="A1050" s="32" t="s">
        <v>565</v>
      </c>
      <c r="B1050" s="32" t="s">
        <v>471</v>
      </c>
      <c r="C1050" s="32" t="s">
        <v>71</v>
      </c>
      <c r="D1050" s="32"/>
      <c r="E1050" s="33" t="s">
        <v>72</v>
      </c>
      <c r="F1050" s="30">
        <f t="shared" si="1658"/>
        <v>18.7</v>
      </c>
      <c r="G1050" s="30">
        <f t="shared" si="1658"/>
        <v>0</v>
      </c>
      <c r="H1050" s="30">
        <f t="shared" si="1658"/>
        <v>18.7</v>
      </c>
      <c r="I1050" s="30">
        <f t="shared" si="1658"/>
        <v>0</v>
      </c>
      <c r="J1050" s="30">
        <f t="shared" si="1658"/>
        <v>0</v>
      </c>
      <c r="K1050" s="30">
        <f t="shared" si="1658"/>
        <v>0</v>
      </c>
      <c r="L1050" s="30">
        <f t="shared" si="1658"/>
        <v>18.7</v>
      </c>
      <c r="M1050" s="30">
        <f t="shared" si="1659"/>
        <v>18.7</v>
      </c>
      <c r="N1050" s="30">
        <f t="shared" si="1658"/>
        <v>0</v>
      </c>
      <c r="O1050" s="30">
        <f t="shared" si="1658"/>
        <v>18.7</v>
      </c>
      <c r="P1050" s="30">
        <f t="shared" si="1658"/>
        <v>0</v>
      </c>
      <c r="Q1050" s="30">
        <f t="shared" si="1658"/>
        <v>18.7</v>
      </c>
      <c r="R1050" s="30">
        <f t="shared" si="1660"/>
        <v>18.7</v>
      </c>
      <c r="S1050" s="30">
        <f t="shared" si="1658"/>
        <v>0</v>
      </c>
      <c r="T1050" s="30">
        <f t="shared" si="1658"/>
        <v>18.7</v>
      </c>
      <c r="U1050" s="30">
        <f t="shared" si="1658"/>
        <v>0</v>
      </c>
      <c r="V1050" s="30">
        <f t="shared" si="1658"/>
        <v>18.7</v>
      </c>
      <c r="X1050" s="183"/>
    </row>
    <row r="1051" spans="1:24" ht="31.5" hidden="1" customHeight="1" outlineLevel="4" x14ac:dyDescent="0.2">
      <c r="A1051" s="32" t="s">
        <v>565</v>
      </c>
      <c r="B1051" s="32" t="s">
        <v>471</v>
      </c>
      <c r="C1051" s="32" t="s">
        <v>73</v>
      </c>
      <c r="D1051" s="32"/>
      <c r="E1051" s="33" t="s">
        <v>74</v>
      </c>
      <c r="F1051" s="30">
        <f t="shared" si="1658"/>
        <v>18.7</v>
      </c>
      <c r="G1051" s="30">
        <f t="shared" si="1658"/>
        <v>0</v>
      </c>
      <c r="H1051" s="30">
        <f t="shared" si="1658"/>
        <v>18.7</v>
      </c>
      <c r="I1051" s="30">
        <f t="shared" si="1658"/>
        <v>0</v>
      </c>
      <c r="J1051" s="30">
        <f t="shared" si="1658"/>
        <v>0</v>
      </c>
      <c r="K1051" s="30">
        <f t="shared" si="1658"/>
        <v>0</v>
      </c>
      <c r="L1051" s="30">
        <f t="shared" si="1658"/>
        <v>18.7</v>
      </c>
      <c r="M1051" s="30">
        <f t="shared" si="1659"/>
        <v>18.7</v>
      </c>
      <c r="N1051" s="30">
        <f t="shared" si="1658"/>
        <v>0</v>
      </c>
      <c r="O1051" s="30">
        <f t="shared" si="1658"/>
        <v>18.7</v>
      </c>
      <c r="P1051" s="30">
        <f t="shared" si="1658"/>
        <v>0</v>
      </c>
      <c r="Q1051" s="30">
        <f t="shared" si="1658"/>
        <v>18.7</v>
      </c>
      <c r="R1051" s="30">
        <f t="shared" si="1660"/>
        <v>18.7</v>
      </c>
      <c r="S1051" s="30">
        <f t="shared" si="1658"/>
        <v>0</v>
      </c>
      <c r="T1051" s="30">
        <f t="shared" si="1658"/>
        <v>18.7</v>
      </c>
      <c r="U1051" s="30">
        <f t="shared" si="1658"/>
        <v>0</v>
      </c>
      <c r="V1051" s="30">
        <f t="shared" si="1658"/>
        <v>18.7</v>
      </c>
      <c r="X1051" s="183"/>
    </row>
    <row r="1052" spans="1:24" ht="15.75" hidden="1" outlineLevel="5" x14ac:dyDescent="0.2">
      <c r="A1052" s="32" t="s">
        <v>565</v>
      </c>
      <c r="B1052" s="32" t="s">
        <v>471</v>
      </c>
      <c r="C1052" s="32" t="s">
        <v>75</v>
      </c>
      <c r="D1052" s="32"/>
      <c r="E1052" s="33" t="s">
        <v>76</v>
      </c>
      <c r="F1052" s="30">
        <f t="shared" si="1658"/>
        <v>18.7</v>
      </c>
      <c r="G1052" s="30">
        <f t="shared" si="1658"/>
        <v>0</v>
      </c>
      <c r="H1052" s="30">
        <f t="shared" si="1658"/>
        <v>18.7</v>
      </c>
      <c r="I1052" s="30">
        <f t="shared" si="1658"/>
        <v>0</v>
      </c>
      <c r="J1052" s="30">
        <f t="shared" si="1658"/>
        <v>0</v>
      </c>
      <c r="K1052" s="30">
        <f t="shared" si="1658"/>
        <v>0</v>
      </c>
      <c r="L1052" s="30">
        <f t="shared" si="1658"/>
        <v>18.7</v>
      </c>
      <c r="M1052" s="30">
        <f t="shared" si="1659"/>
        <v>18.7</v>
      </c>
      <c r="N1052" s="30">
        <f t="shared" si="1658"/>
        <v>0</v>
      </c>
      <c r="O1052" s="30">
        <f t="shared" si="1658"/>
        <v>18.7</v>
      </c>
      <c r="P1052" s="30">
        <f t="shared" si="1658"/>
        <v>0</v>
      </c>
      <c r="Q1052" s="30">
        <f t="shared" si="1658"/>
        <v>18.7</v>
      </c>
      <c r="R1052" s="30">
        <f t="shared" si="1660"/>
        <v>18.7</v>
      </c>
      <c r="S1052" s="30">
        <f t="shared" si="1658"/>
        <v>0</v>
      </c>
      <c r="T1052" s="30">
        <f t="shared" si="1658"/>
        <v>18.7</v>
      </c>
      <c r="U1052" s="30">
        <f t="shared" si="1658"/>
        <v>0</v>
      </c>
      <c r="V1052" s="30">
        <f t="shared" si="1658"/>
        <v>18.7</v>
      </c>
      <c r="X1052" s="183"/>
    </row>
    <row r="1053" spans="1:24" ht="15.75" hidden="1" outlineLevel="7" x14ac:dyDescent="0.2">
      <c r="A1053" s="34" t="s">
        <v>565</v>
      </c>
      <c r="B1053" s="34" t="s">
        <v>471</v>
      </c>
      <c r="C1053" s="34" t="s">
        <v>75</v>
      </c>
      <c r="D1053" s="34" t="s">
        <v>7</v>
      </c>
      <c r="E1053" s="35" t="s">
        <v>8</v>
      </c>
      <c r="F1053" s="31">
        <v>18.7</v>
      </c>
      <c r="G1053" s="31"/>
      <c r="H1053" s="31">
        <f>SUM(F1053:G1053)</f>
        <v>18.7</v>
      </c>
      <c r="I1053" s="31"/>
      <c r="J1053" s="31"/>
      <c r="K1053" s="31"/>
      <c r="L1053" s="31">
        <f>SUM(H1053:K1053)</f>
        <v>18.7</v>
      </c>
      <c r="M1053" s="31">
        <v>18.7</v>
      </c>
      <c r="N1053" s="31"/>
      <c r="O1053" s="31">
        <f>SUM(M1053:N1053)</f>
        <v>18.7</v>
      </c>
      <c r="P1053" s="31"/>
      <c r="Q1053" s="31">
        <f>SUM(O1053:P1053)</f>
        <v>18.7</v>
      </c>
      <c r="R1053" s="31">
        <v>18.7</v>
      </c>
      <c r="S1053" s="31"/>
      <c r="T1053" s="31">
        <f>SUM(R1053:S1053)</f>
        <v>18.7</v>
      </c>
      <c r="U1053" s="31"/>
      <c r="V1053" s="31">
        <f>SUM(T1053:U1053)</f>
        <v>18.7</v>
      </c>
      <c r="X1053" s="183"/>
    </row>
    <row r="1054" spans="1:24" ht="15.75" outlineLevel="7" x14ac:dyDescent="0.2">
      <c r="A1054" s="32" t="s">
        <v>565</v>
      </c>
      <c r="B1054" s="32" t="s">
        <v>473</v>
      </c>
      <c r="C1054" s="34"/>
      <c r="D1054" s="34"/>
      <c r="E1054" s="69" t="s">
        <v>474</v>
      </c>
      <c r="F1054" s="30">
        <f>F1055+F1061+F1072</f>
        <v>117288.4</v>
      </c>
      <c r="G1054" s="30">
        <f t="shared" ref="G1054:J1054" si="1661">G1055+G1061+G1072</f>
        <v>7500</v>
      </c>
      <c r="H1054" s="30">
        <f t="shared" si="1661"/>
        <v>124788.4</v>
      </c>
      <c r="I1054" s="30">
        <f t="shared" si="1661"/>
        <v>0</v>
      </c>
      <c r="J1054" s="30">
        <f t="shared" si="1661"/>
        <v>0</v>
      </c>
      <c r="K1054" s="30">
        <f t="shared" ref="K1054:L1054" si="1662">K1055+K1061+K1072</f>
        <v>-124121.2</v>
      </c>
      <c r="L1054" s="30">
        <f t="shared" si="1662"/>
        <v>667.2</v>
      </c>
      <c r="M1054" s="30">
        <f>M1055+M1061+M1072</f>
        <v>117181.4</v>
      </c>
      <c r="N1054" s="30">
        <f t="shared" ref="N1054" si="1663">N1055+N1061+N1072</f>
        <v>0</v>
      </c>
      <c r="O1054" s="30">
        <f t="shared" ref="O1054:Q1054" si="1664">O1055+O1061+O1072</f>
        <v>117181.4</v>
      </c>
      <c r="P1054" s="30">
        <f t="shared" si="1664"/>
        <v>-116534.2</v>
      </c>
      <c r="Q1054" s="30">
        <f t="shared" si="1664"/>
        <v>647.20000000000005</v>
      </c>
      <c r="R1054" s="30">
        <f>R1055+R1061+R1072</f>
        <v>117181.4</v>
      </c>
      <c r="S1054" s="30">
        <f t="shared" ref="S1054" si="1665">S1055+S1061+S1072</f>
        <v>0</v>
      </c>
      <c r="T1054" s="30">
        <f t="shared" ref="T1054:V1054" si="1666">T1055+T1061+T1072</f>
        <v>117181.4</v>
      </c>
      <c r="U1054" s="30">
        <f t="shared" si="1666"/>
        <v>-116534.2</v>
      </c>
      <c r="V1054" s="30">
        <f t="shared" si="1666"/>
        <v>647.20000000000005</v>
      </c>
      <c r="X1054" s="183"/>
    </row>
    <row r="1055" spans="1:24" ht="15.75" hidden="1" outlineLevel="1" x14ac:dyDescent="0.2">
      <c r="A1055" s="32" t="s">
        <v>565</v>
      </c>
      <c r="B1055" s="32" t="s">
        <v>558</v>
      </c>
      <c r="C1055" s="32"/>
      <c r="D1055" s="32"/>
      <c r="E1055" s="33" t="s">
        <v>559</v>
      </c>
      <c r="F1055" s="30">
        <f t="shared" ref="F1055:V1059" si="1667">F1056</f>
        <v>116641.2</v>
      </c>
      <c r="G1055" s="30">
        <f t="shared" si="1667"/>
        <v>7500</v>
      </c>
      <c r="H1055" s="30">
        <f t="shared" si="1667"/>
        <v>124141.2</v>
      </c>
      <c r="I1055" s="30">
        <f t="shared" si="1667"/>
        <v>0</v>
      </c>
      <c r="J1055" s="30">
        <f t="shared" si="1667"/>
        <v>0</v>
      </c>
      <c r="K1055" s="30">
        <f t="shared" si="1667"/>
        <v>-124141.2</v>
      </c>
      <c r="L1055" s="30">
        <f t="shared" si="1667"/>
        <v>0</v>
      </c>
      <c r="M1055" s="30">
        <f t="shared" ref="M1055:M1059" si="1668">M1056</f>
        <v>116534.2</v>
      </c>
      <c r="N1055" s="30">
        <f t="shared" si="1667"/>
        <v>0</v>
      </c>
      <c r="O1055" s="30">
        <f t="shared" si="1667"/>
        <v>116534.2</v>
      </c>
      <c r="P1055" s="30">
        <f t="shared" si="1667"/>
        <v>-116534.2</v>
      </c>
      <c r="Q1055" s="30">
        <f t="shared" si="1667"/>
        <v>0</v>
      </c>
      <c r="R1055" s="30">
        <f t="shared" ref="R1055:R1059" si="1669">R1056</f>
        <v>116534.2</v>
      </c>
      <c r="S1055" s="30">
        <f t="shared" si="1667"/>
        <v>0</v>
      </c>
      <c r="T1055" s="30">
        <f t="shared" si="1667"/>
        <v>116534.2</v>
      </c>
      <c r="U1055" s="30">
        <f t="shared" si="1667"/>
        <v>-116534.2</v>
      </c>
      <c r="V1055" s="30">
        <f t="shared" si="1667"/>
        <v>0</v>
      </c>
      <c r="X1055" s="183"/>
    </row>
    <row r="1056" spans="1:24" ht="22.5" hidden="1" customHeight="1" outlineLevel="2" x14ac:dyDescent="0.2">
      <c r="A1056" s="32" t="s">
        <v>565</v>
      </c>
      <c r="B1056" s="32" t="s">
        <v>558</v>
      </c>
      <c r="C1056" s="32" t="s">
        <v>260</v>
      </c>
      <c r="D1056" s="32"/>
      <c r="E1056" s="33" t="s">
        <v>261</v>
      </c>
      <c r="F1056" s="30">
        <f t="shared" ref="F1056:V1056" si="1670">F1057</f>
        <v>116641.2</v>
      </c>
      <c r="G1056" s="30">
        <f t="shared" si="1670"/>
        <v>7500</v>
      </c>
      <c r="H1056" s="30">
        <f t="shared" si="1670"/>
        <v>124141.2</v>
      </c>
      <c r="I1056" s="30">
        <f t="shared" si="1670"/>
        <v>0</v>
      </c>
      <c r="J1056" s="30">
        <f t="shared" si="1670"/>
        <v>0</v>
      </c>
      <c r="K1056" s="30">
        <f t="shared" si="1670"/>
        <v>-124141.2</v>
      </c>
      <c r="L1056" s="30">
        <f t="shared" si="1670"/>
        <v>0</v>
      </c>
      <c r="M1056" s="30">
        <f t="shared" si="1670"/>
        <v>116534.2</v>
      </c>
      <c r="N1056" s="30">
        <f t="shared" si="1670"/>
        <v>0</v>
      </c>
      <c r="O1056" s="30">
        <f t="shared" si="1670"/>
        <v>116534.2</v>
      </c>
      <c r="P1056" s="30">
        <f t="shared" si="1670"/>
        <v>-116534.2</v>
      </c>
      <c r="Q1056" s="30">
        <f t="shared" si="1670"/>
        <v>0</v>
      </c>
      <c r="R1056" s="30">
        <f t="shared" si="1670"/>
        <v>116534.2</v>
      </c>
      <c r="S1056" s="30">
        <f t="shared" si="1670"/>
        <v>0</v>
      </c>
      <c r="T1056" s="30">
        <f t="shared" si="1670"/>
        <v>116534.2</v>
      </c>
      <c r="U1056" s="30">
        <f t="shared" si="1670"/>
        <v>-116534.2</v>
      </c>
      <c r="V1056" s="30">
        <f t="shared" si="1670"/>
        <v>0</v>
      </c>
      <c r="X1056" s="183"/>
    </row>
    <row r="1057" spans="1:24" ht="31.5" hidden="1" outlineLevel="3" x14ac:dyDescent="0.2">
      <c r="A1057" s="32" t="s">
        <v>565</v>
      </c>
      <c r="B1057" s="32" t="s">
        <v>558</v>
      </c>
      <c r="C1057" s="32" t="s">
        <v>377</v>
      </c>
      <c r="D1057" s="32"/>
      <c r="E1057" s="33" t="s">
        <v>378</v>
      </c>
      <c r="F1057" s="30">
        <f t="shared" si="1667"/>
        <v>116641.2</v>
      </c>
      <c r="G1057" s="30">
        <f t="shared" si="1667"/>
        <v>7500</v>
      </c>
      <c r="H1057" s="30">
        <f t="shared" si="1667"/>
        <v>124141.2</v>
      </c>
      <c r="I1057" s="30">
        <f t="shared" si="1667"/>
        <v>0</v>
      </c>
      <c r="J1057" s="30">
        <f t="shared" si="1667"/>
        <v>0</v>
      </c>
      <c r="K1057" s="30">
        <f t="shared" si="1667"/>
        <v>-124141.2</v>
      </c>
      <c r="L1057" s="30">
        <f t="shared" si="1667"/>
        <v>0</v>
      </c>
      <c r="M1057" s="30">
        <f t="shared" si="1668"/>
        <v>116534.2</v>
      </c>
      <c r="N1057" s="30">
        <f t="shared" si="1667"/>
        <v>0</v>
      </c>
      <c r="O1057" s="30">
        <f t="shared" si="1667"/>
        <v>116534.2</v>
      </c>
      <c r="P1057" s="30">
        <f t="shared" si="1667"/>
        <v>-116534.2</v>
      </c>
      <c r="Q1057" s="30">
        <f t="shared" si="1667"/>
        <v>0</v>
      </c>
      <c r="R1057" s="30">
        <f t="shared" si="1669"/>
        <v>116534.2</v>
      </c>
      <c r="S1057" s="30">
        <f t="shared" si="1667"/>
        <v>0</v>
      </c>
      <c r="T1057" s="30">
        <f t="shared" si="1667"/>
        <v>116534.2</v>
      </c>
      <c r="U1057" s="30">
        <f t="shared" si="1667"/>
        <v>-116534.2</v>
      </c>
      <c r="V1057" s="30">
        <f t="shared" si="1667"/>
        <v>0</v>
      </c>
      <c r="X1057" s="183"/>
    </row>
    <row r="1058" spans="1:24" ht="31.5" hidden="1" outlineLevel="4" x14ac:dyDescent="0.2">
      <c r="A1058" s="32" t="s">
        <v>565</v>
      </c>
      <c r="B1058" s="32" t="s">
        <v>558</v>
      </c>
      <c r="C1058" s="32" t="s">
        <v>379</v>
      </c>
      <c r="D1058" s="32"/>
      <c r="E1058" s="33" t="s">
        <v>35</v>
      </c>
      <c r="F1058" s="30">
        <f t="shared" si="1667"/>
        <v>116641.2</v>
      </c>
      <c r="G1058" s="30">
        <f t="shared" si="1667"/>
        <v>7500</v>
      </c>
      <c r="H1058" s="30">
        <f t="shared" si="1667"/>
        <v>124141.2</v>
      </c>
      <c r="I1058" s="30">
        <f t="shared" si="1667"/>
        <v>0</v>
      </c>
      <c r="J1058" s="30">
        <f t="shared" si="1667"/>
        <v>0</v>
      </c>
      <c r="K1058" s="30">
        <f t="shared" si="1667"/>
        <v>-124141.2</v>
      </c>
      <c r="L1058" s="30">
        <f t="shared" si="1667"/>
        <v>0</v>
      </c>
      <c r="M1058" s="30">
        <f t="shared" si="1668"/>
        <v>116534.2</v>
      </c>
      <c r="N1058" s="30">
        <f t="shared" si="1667"/>
        <v>0</v>
      </c>
      <c r="O1058" s="30">
        <f t="shared" si="1667"/>
        <v>116534.2</v>
      </c>
      <c r="P1058" s="30">
        <f t="shared" si="1667"/>
        <v>-116534.2</v>
      </c>
      <c r="Q1058" s="30">
        <f t="shared" si="1667"/>
        <v>0</v>
      </c>
      <c r="R1058" s="30">
        <f t="shared" si="1669"/>
        <v>116534.2</v>
      </c>
      <c r="S1058" s="30">
        <f t="shared" si="1667"/>
        <v>0</v>
      </c>
      <c r="T1058" s="30">
        <f t="shared" si="1667"/>
        <v>116534.2</v>
      </c>
      <c r="U1058" s="30">
        <f t="shared" si="1667"/>
        <v>-116534.2</v>
      </c>
      <c r="V1058" s="30">
        <f t="shared" si="1667"/>
        <v>0</v>
      </c>
      <c r="X1058" s="183"/>
    </row>
    <row r="1059" spans="1:24" ht="29.25" hidden="1" customHeight="1" outlineLevel="5" x14ac:dyDescent="0.2">
      <c r="A1059" s="32" t="s">
        <v>565</v>
      </c>
      <c r="B1059" s="32" t="s">
        <v>558</v>
      </c>
      <c r="C1059" s="32" t="s">
        <v>380</v>
      </c>
      <c r="D1059" s="32"/>
      <c r="E1059" s="33" t="s">
        <v>411</v>
      </c>
      <c r="F1059" s="30">
        <f t="shared" si="1667"/>
        <v>116641.2</v>
      </c>
      <c r="G1059" s="30">
        <f t="shared" si="1667"/>
        <v>7500</v>
      </c>
      <c r="H1059" s="30">
        <f t="shared" si="1667"/>
        <v>124141.2</v>
      </c>
      <c r="I1059" s="30">
        <f t="shared" si="1667"/>
        <v>0</v>
      </c>
      <c r="J1059" s="30">
        <f t="shared" si="1667"/>
        <v>0</v>
      </c>
      <c r="K1059" s="30">
        <f t="shared" si="1667"/>
        <v>-124141.2</v>
      </c>
      <c r="L1059" s="30">
        <f t="shared" si="1667"/>
        <v>0</v>
      </c>
      <c r="M1059" s="30">
        <f t="shared" si="1668"/>
        <v>116534.2</v>
      </c>
      <c r="N1059" s="30">
        <f t="shared" si="1667"/>
        <v>0</v>
      </c>
      <c r="O1059" s="30">
        <f t="shared" si="1667"/>
        <v>116534.2</v>
      </c>
      <c r="P1059" s="30">
        <f t="shared" si="1667"/>
        <v>-116534.2</v>
      </c>
      <c r="Q1059" s="30">
        <f t="shared" si="1667"/>
        <v>0</v>
      </c>
      <c r="R1059" s="30">
        <f t="shared" si="1669"/>
        <v>116534.2</v>
      </c>
      <c r="S1059" s="30">
        <f t="shared" si="1667"/>
        <v>0</v>
      </c>
      <c r="T1059" s="30">
        <f t="shared" si="1667"/>
        <v>116534.2</v>
      </c>
      <c r="U1059" s="30">
        <f t="shared" si="1667"/>
        <v>-116534.2</v>
      </c>
      <c r="V1059" s="30">
        <f t="shared" si="1667"/>
        <v>0</v>
      </c>
      <c r="X1059" s="183"/>
    </row>
    <row r="1060" spans="1:24" ht="31.5" hidden="1" outlineLevel="7" x14ac:dyDescent="0.2">
      <c r="A1060" s="34" t="s">
        <v>565</v>
      </c>
      <c r="B1060" s="34" t="s">
        <v>558</v>
      </c>
      <c r="C1060" s="34" t="s">
        <v>380</v>
      </c>
      <c r="D1060" s="34" t="s">
        <v>65</v>
      </c>
      <c r="E1060" s="35" t="s">
        <v>66</v>
      </c>
      <c r="F1060" s="31">
        <v>116641.2</v>
      </c>
      <c r="G1060" s="31">
        <v>7500</v>
      </c>
      <c r="H1060" s="31">
        <f>SUM(F1060:G1060)</f>
        <v>124141.2</v>
      </c>
      <c r="I1060" s="31"/>
      <c r="J1060" s="31"/>
      <c r="K1060" s="31">
        <v>-124141.2</v>
      </c>
      <c r="L1060" s="31">
        <f>SUM(H1060:K1060)</f>
        <v>0</v>
      </c>
      <c r="M1060" s="31">
        <v>116534.2</v>
      </c>
      <c r="N1060" s="31"/>
      <c r="O1060" s="31">
        <f>SUM(M1060:N1060)</f>
        <v>116534.2</v>
      </c>
      <c r="P1060" s="31">
        <v>-116534.2</v>
      </c>
      <c r="Q1060" s="31">
        <f>SUM(O1060:P1060)</f>
        <v>0</v>
      </c>
      <c r="R1060" s="31">
        <v>116534.2</v>
      </c>
      <c r="S1060" s="31"/>
      <c r="T1060" s="31">
        <f>SUM(R1060:S1060)</f>
        <v>116534.2</v>
      </c>
      <c r="U1060" s="31">
        <v>-116534.2</v>
      </c>
      <c r="V1060" s="31">
        <f>SUM(T1060:U1060)</f>
        <v>0</v>
      </c>
      <c r="X1060" s="183"/>
    </row>
    <row r="1061" spans="1:24" ht="15.75" outlineLevel="1" x14ac:dyDescent="0.2">
      <c r="A1061" s="32" t="s">
        <v>565</v>
      </c>
      <c r="B1061" s="32" t="s">
        <v>475</v>
      </c>
      <c r="C1061" s="32"/>
      <c r="D1061" s="32"/>
      <c r="E1061" s="33" t="s">
        <v>476</v>
      </c>
      <c r="F1061" s="30">
        <f>F1062+F1067</f>
        <v>109</v>
      </c>
      <c r="G1061" s="30">
        <f t="shared" ref="G1061:J1061" si="1671">G1062+G1067</f>
        <v>0</v>
      </c>
      <c r="H1061" s="30">
        <f t="shared" si="1671"/>
        <v>109</v>
      </c>
      <c r="I1061" s="30">
        <f t="shared" si="1671"/>
        <v>0</v>
      </c>
      <c r="J1061" s="30">
        <f t="shared" si="1671"/>
        <v>0</v>
      </c>
      <c r="K1061" s="30">
        <f t="shared" ref="K1061:L1061" si="1672">K1062+K1067</f>
        <v>20</v>
      </c>
      <c r="L1061" s="30">
        <f t="shared" si="1672"/>
        <v>129</v>
      </c>
      <c r="M1061" s="30">
        <f t="shared" ref="M1061:R1061" si="1673">M1062+M1067</f>
        <v>109</v>
      </c>
      <c r="N1061" s="30">
        <f t="shared" ref="N1061" si="1674">N1062+N1067</f>
        <v>0</v>
      </c>
      <c r="O1061" s="30">
        <f t="shared" ref="O1061:Q1061" si="1675">O1062+O1067</f>
        <v>109</v>
      </c>
      <c r="P1061" s="30">
        <f t="shared" si="1675"/>
        <v>0</v>
      </c>
      <c r="Q1061" s="30">
        <f t="shared" si="1675"/>
        <v>109</v>
      </c>
      <c r="R1061" s="30">
        <f t="shared" si="1673"/>
        <v>109</v>
      </c>
      <c r="S1061" s="30">
        <f t="shared" ref="S1061" si="1676">S1062+S1067</f>
        <v>0</v>
      </c>
      <c r="T1061" s="30">
        <f t="shared" ref="T1061:V1061" si="1677">T1062+T1067</f>
        <v>109</v>
      </c>
      <c r="U1061" s="30">
        <f t="shared" si="1677"/>
        <v>0</v>
      </c>
      <c r="V1061" s="30">
        <f t="shared" si="1677"/>
        <v>109</v>
      </c>
      <c r="X1061" s="183"/>
    </row>
    <row r="1062" spans="1:24" ht="21.75" customHeight="1" outlineLevel="1" x14ac:dyDescent="0.2">
      <c r="A1062" s="32" t="s">
        <v>565</v>
      </c>
      <c r="B1062" s="32" t="s">
        <v>475</v>
      </c>
      <c r="C1062" s="32" t="s">
        <v>260</v>
      </c>
      <c r="D1062" s="32"/>
      <c r="E1062" s="33" t="s">
        <v>261</v>
      </c>
      <c r="F1062" s="30">
        <f>F1063</f>
        <v>91</v>
      </c>
      <c r="G1062" s="30">
        <f t="shared" ref="G1062:L1065" si="1678">G1063</f>
        <v>0</v>
      </c>
      <c r="H1062" s="30">
        <f t="shared" si="1678"/>
        <v>91</v>
      </c>
      <c r="I1062" s="30">
        <f t="shared" si="1678"/>
        <v>0</v>
      </c>
      <c r="J1062" s="30">
        <f t="shared" si="1678"/>
        <v>0</v>
      </c>
      <c r="K1062" s="30">
        <f t="shared" si="1678"/>
        <v>20</v>
      </c>
      <c r="L1062" s="30">
        <f t="shared" si="1678"/>
        <v>111</v>
      </c>
      <c r="M1062" s="30">
        <f t="shared" ref="M1062:R1065" si="1679">M1063</f>
        <v>91</v>
      </c>
      <c r="N1062" s="30">
        <f t="shared" ref="N1062:N1065" si="1680">N1063</f>
        <v>0</v>
      </c>
      <c r="O1062" s="30">
        <f t="shared" ref="O1062:Q1065" si="1681">O1063</f>
        <v>91</v>
      </c>
      <c r="P1062" s="30">
        <f t="shared" si="1681"/>
        <v>0</v>
      </c>
      <c r="Q1062" s="30">
        <f t="shared" si="1681"/>
        <v>91</v>
      </c>
      <c r="R1062" s="30">
        <f t="shared" si="1679"/>
        <v>91</v>
      </c>
      <c r="S1062" s="30">
        <f t="shared" ref="S1062:S1065" si="1682">S1063</f>
        <v>0</v>
      </c>
      <c r="T1062" s="30">
        <f t="shared" ref="T1062:V1065" si="1683">T1063</f>
        <v>91</v>
      </c>
      <c r="U1062" s="30">
        <f t="shared" si="1683"/>
        <v>0</v>
      </c>
      <c r="V1062" s="30">
        <f t="shared" si="1683"/>
        <v>91</v>
      </c>
      <c r="X1062" s="183"/>
    </row>
    <row r="1063" spans="1:24" ht="31.5" outlineLevel="1" x14ac:dyDescent="0.2">
      <c r="A1063" s="32" t="s">
        <v>565</v>
      </c>
      <c r="B1063" s="32" t="s">
        <v>475</v>
      </c>
      <c r="C1063" s="32" t="s">
        <v>377</v>
      </c>
      <c r="D1063" s="32"/>
      <c r="E1063" s="33" t="s">
        <v>378</v>
      </c>
      <c r="F1063" s="30">
        <f>F1064</f>
        <v>91</v>
      </c>
      <c r="G1063" s="30">
        <f t="shared" si="1678"/>
        <v>0</v>
      </c>
      <c r="H1063" s="30">
        <f t="shared" si="1678"/>
        <v>91</v>
      </c>
      <c r="I1063" s="30">
        <f t="shared" si="1678"/>
        <v>0</v>
      </c>
      <c r="J1063" s="30">
        <f t="shared" si="1678"/>
        <v>0</v>
      </c>
      <c r="K1063" s="30">
        <f t="shared" si="1678"/>
        <v>20</v>
      </c>
      <c r="L1063" s="30">
        <f t="shared" si="1678"/>
        <v>111</v>
      </c>
      <c r="M1063" s="30">
        <f t="shared" si="1679"/>
        <v>91</v>
      </c>
      <c r="N1063" s="30">
        <f t="shared" si="1680"/>
        <v>0</v>
      </c>
      <c r="O1063" s="30">
        <f t="shared" si="1681"/>
        <v>91</v>
      </c>
      <c r="P1063" s="30">
        <f t="shared" si="1681"/>
        <v>0</v>
      </c>
      <c r="Q1063" s="30">
        <f t="shared" si="1681"/>
        <v>91</v>
      </c>
      <c r="R1063" s="30">
        <f t="shared" si="1679"/>
        <v>91</v>
      </c>
      <c r="S1063" s="30">
        <f t="shared" si="1682"/>
        <v>0</v>
      </c>
      <c r="T1063" s="30">
        <f t="shared" si="1683"/>
        <v>91</v>
      </c>
      <c r="U1063" s="30">
        <f t="shared" si="1683"/>
        <v>0</v>
      </c>
      <c r="V1063" s="30">
        <f t="shared" si="1683"/>
        <v>91</v>
      </c>
      <c r="X1063" s="183"/>
    </row>
    <row r="1064" spans="1:24" ht="31.5" outlineLevel="1" x14ac:dyDescent="0.2">
      <c r="A1064" s="32" t="s">
        <v>565</v>
      </c>
      <c r="B1064" s="32" t="s">
        <v>475</v>
      </c>
      <c r="C1064" s="32" t="s">
        <v>379</v>
      </c>
      <c r="D1064" s="32"/>
      <c r="E1064" s="33" t="s">
        <v>35</v>
      </c>
      <c r="F1064" s="30">
        <f>F1065</f>
        <v>91</v>
      </c>
      <c r="G1064" s="30">
        <f t="shared" si="1678"/>
        <v>0</v>
      </c>
      <c r="H1064" s="30">
        <f t="shared" si="1678"/>
        <v>91</v>
      </c>
      <c r="I1064" s="30">
        <f t="shared" si="1678"/>
        <v>0</v>
      </c>
      <c r="J1064" s="30">
        <f t="shared" si="1678"/>
        <v>0</v>
      </c>
      <c r="K1064" s="30">
        <f t="shared" si="1678"/>
        <v>20</v>
      </c>
      <c r="L1064" s="30">
        <f t="shared" si="1678"/>
        <v>111</v>
      </c>
      <c r="M1064" s="30">
        <f t="shared" si="1679"/>
        <v>91</v>
      </c>
      <c r="N1064" s="30">
        <f t="shared" si="1680"/>
        <v>0</v>
      </c>
      <c r="O1064" s="30">
        <f t="shared" si="1681"/>
        <v>91</v>
      </c>
      <c r="P1064" s="30">
        <f t="shared" si="1681"/>
        <v>0</v>
      </c>
      <c r="Q1064" s="30">
        <f t="shared" si="1681"/>
        <v>91</v>
      </c>
      <c r="R1064" s="30">
        <f t="shared" si="1679"/>
        <v>91</v>
      </c>
      <c r="S1064" s="30">
        <f t="shared" si="1682"/>
        <v>0</v>
      </c>
      <c r="T1064" s="30">
        <f t="shared" si="1683"/>
        <v>91</v>
      </c>
      <c r="U1064" s="30">
        <f t="shared" si="1683"/>
        <v>0</v>
      </c>
      <c r="V1064" s="30">
        <f t="shared" si="1683"/>
        <v>91</v>
      </c>
      <c r="X1064" s="183"/>
    </row>
    <row r="1065" spans="1:24" ht="31.5" outlineLevel="1" x14ac:dyDescent="0.2">
      <c r="A1065" s="32" t="s">
        <v>565</v>
      </c>
      <c r="B1065" s="32" t="s">
        <v>475</v>
      </c>
      <c r="C1065" s="32" t="s">
        <v>380</v>
      </c>
      <c r="D1065" s="32"/>
      <c r="E1065" s="33" t="s">
        <v>411</v>
      </c>
      <c r="F1065" s="30">
        <f>F1066</f>
        <v>91</v>
      </c>
      <c r="G1065" s="30">
        <f t="shared" si="1678"/>
        <v>0</v>
      </c>
      <c r="H1065" s="30">
        <f t="shared" si="1678"/>
        <v>91</v>
      </c>
      <c r="I1065" s="30">
        <f t="shared" si="1678"/>
        <v>0</v>
      </c>
      <c r="J1065" s="30">
        <f t="shared" si="1678"/>
        <v>0</v>
      </c>
      <c r="K1065" s="30">
        <f t="shared" si="1678"/>
        <v>20</v>
      </c>
      <c r="L1065" s="30">
        <f t="shared" si="1678"/>
        <v>111</v>
      </c>
      <c r="M1065" s="30">
        <f t="shared" si="1679"/>
        <v>91</v>
      </c>
      <c r="N1065" s="30">
        <f t="shared" si="1680"/>
        <v>0</v>
      </c>
      <c r="O1065" s="30">
        <f t="shared" si="1681"/>
        <v>91</v>
      </c>
      <c r="P1065" s="30">
        <f t="shared" si="1681"/>
        <v>0</v>
      </c>
      <c r="Q1065" s="30">
        <f t="shared" si="1681"/>
        <v>91</v>
      </c>
      <c r="R1065" s="30">
        <f t="shared" si="1679"/>
        <v>91</v>
      </c>
      <c r="S1065" s="30">
        <f t="shared" si="1682"/>
        <v>0</v>
      </c>
      <c r="T1065" s="30">
        <f t="shared" si="1683"/>
        <v>91</v>
      </c>
      <c r="U1065" s="30">
        <f t="shared" si="1683"/>
        <v>0</v>
      </c>
      <c r="V1065" s="30">
        <f t="shared" si="1683"/>
        <v>91</v>
      </c>
      <c r="X1065" s="183"/>
    </row>
    <row r="1066" spans="1:24" ht="31.5" outlineLevel="1" collapsed="1" x14ac:dyDescent="0.2">
      <c r="A1066" s="34" t="s">
        <v>565</v>
      </c>
      <c r="B1066" s="34" t="s">
        <v>475</v>
      </c>
      <c r="C1066" s="34" t="s">
        <v>380</v>
      </c>
      <c r="D1066" s="34" t="s">
        <v>65</v>
      </c>
      <c r="E1066" s="35" t="s">
        <v>66</v>
      </c>
      <c r="F1066" s="31">
        <v>91</v>
      </c>
      <c r="G1066" s="31"/>
      <c r="H1066" s="31">
        <f>SUM(F1066:G1066)</f>
        <v>91</v>
      </c>
      <c r="I1066" s="31"/>
      <c r="J1066" s="31"/>
      <c r="K1066" s="31">
        <v>20</v>
      </c>
      <c r="L1066" s="31">
        <f>SUM(H1066:K1066)</f>
        <v>111</v>
      </c>
      <c r="M1066" s="31">
        <v>91</v>
      </c>
      <c r="N1066" s="31"/>
      <c r="O1066" s="31">
        <f>SUM(M1066:N1066)</f>
        <v>91</v>
      </c>
      <c r="P1066" s="31"/>
      <c r="Q1066" s="31">
        <f>SUM(O1066:P1066)</f>
        <v>91</v>
      </c>
      <c r="R1066" s="31">
        <v>91</v>
      </c>
      <c r="S1066" s="31"/>
      <c r="T1066" s="31">
        <f>SUM(R1066:S1066)</f>
        <v>91</v>
      </c>
      <c r="U1066" s="31"/>
      <c r="V1066" s="31">
        <f>SUM(T1066:U1066)</f>
        <v>91</v>
      </c>
      <c r="X1066" s="183"/>
    </row>
    <row r="1067" spans="1:24" ht="31.5" hidden="1" outlineLevel="2" x14ac:dyDescent="0.2">
      <c r="A1067" s="32" t="s">
        <v>565</v>
      </c>
      <c r="B1067" s="32" t="s">
        <v>475</v>
      </c>
      <c r="C1067" s="32" t="s">
        <v>30</v>
      </c>
      <c r="D1067" s="32"/>
      <c r="E1067" s="33" t="s">
        <v>31</v>
      </c>
      <c r="F1067" s="30">
        <f t="shared" ref="F1067:V1070" si="1684">F1068</f>
        <v>18</v>
      </c>
      <c r="G1067" s="30">
        <f t="shared" si="1684"/>
        <v>0</v>
      </c>
      <c r="H1067" s="30">
        <f t="shared" si="1684"/>
        <v>18</v>
      </c>
      <c r="I1067" s="30">
        <f t="shared" si="1684"/>
        <v>0</v>
      </c>
      <c r="J1067" s="30">
        <f t="shared" si="1684"/>
        <v>0</v>
      </c>
      <c r="K1067" s="30">
        <f t="shared" si="1684"/>
        <v>0</v>
      </c>
      <c r="L1067" s="30">
        <f t="shared" si="1684"/>
        <v>18</v>
      </c>
      <c r="M1067" s="30">
        <f t="shared" si="1684"/>
        <v>18</v>
      </c>
      <c r="N1067" s="30">
        <f t="shared" si="1684"/>
        <v>0</v>
      </c>
      <c r="O1067" s="30">
        <f t="shared" si="1684"/>
        <v>18</v>
      </c>
      <c r="P1067" s="30">
        <f t="shared" si="1684"/>
        <v>0</v>
      </c>
      <c r="Q1067" s="30">
        <f t="shared" si="1684"/>
        <v>18</v>
      </c>
      <c r="R1067" s="30">
        <f t="shared" ref="R1067:R1070" si="1685">R1068</f>
        <v>18</v>
      </c>
      <c r="S1067" s="30">
        <f t="shared" si="1684"/>
        <v>0</v>
      </c>
      <c r="T1067" s="30">
        <f t="shared" si="1684"/>
        <v>18</v>
      </c>
      <c r="U1067" s="30">
        <f t="shared" si="1684"/>
        <v>0</v>
      </c>
      <c r="V1067" s="30">
        <f t="shared" si="1684"/>
        <v>18</v>
      </c>
      <c r="X1067" s="183"/>
    </row>
    <row r="1068" spans="1:24" ht="15.75" hidden="1" outlineLevel="3" x14ac:dyDescent="0.2">
      <c r="A1068" s="32" t="s">
        <v>565</v>
      </c>
      <c r="B1068" s="32" t="s">
        <v>475</v>
      </c>
      <c r="C1068" s="32" t="s">
        <v>71</v>
      </c>
      <c r="D1068" s="32"/>
      <c r="E1068" s="33" t="s">
        <v>72</v>
      </c>
      <c r="F1068" s="30">
        <f t="shared" si="1684"/>
        <v>18</v>
      </c>
      <c r="G1068" s="30">
        <f t="shared" si="1684"/>
        <v>0</v>
      </c>
      <c r="H1068" s="30">
        <f t="shared" si="1684"/>
        <v>18</v>
      </c>
      <c r="I1068" s="30">
        <f t="shared" si="1684"/>
        <v>0</v>
      </c>
      <c r="J1068" s="30">
        <f t="shared" si="1684"/>
        <v>0</v>
      </c>
      <c r="K1068" s="30">
        <f t="shared" si="1684"/>
        <v>0</v>
      </c>
      <c r="L1068" s="30">
        <f t="shared" si="1684"/>
        <v>18</v>
      </c>
      <c r="M1068" s="30">
        <f t="shared" si="1684"/>
        <v>18</v>
      </c>
      <c r="N1068" s="30">
        <f t="shared" si="1684"/>
        <v>0</v>
      </c>
      <c r="O1068" s="30">
        <f t="shared" si="1684"/>
        <v>18</v>
      </c>
      <c r="P1068" s="30">
        <f t="shared" si="1684"/>
        <v>0</v>
      </c>
      <c r="Q1068" s="30">
        <f t="shared" si="1684"/>
        <v>18</v>
      </c>
      <c r="R1068" s="30">
        <f t="shared" si="1685"/>
        <v>18</v>
      </c>
      <c r="S1068" s="30">
        <f t="shared" si="1684"/>
        <v>0</v>
      </c>
      <c r="T1068" s="30">
        <f t="shared" si="1684"/>
        <v>18</v>
      </c>
      <c r="U1068" s="30">
        <f t="shared" si="1684"/>
        <v>0</v>
      </c>
      <c r="V1068" s="30">
        <f t="shared" si="1684"/>
        <v>18</v>
      </c>
      <c r="X1068" s="183"/>
    </row>
    <row r="1069" spans="1:24" ht="30" hidden="1" customHeight="1" outlineLevel="4" x14ac:dyDescent="0.2">
      <c r="A1069" s="32" t="s">
        <v>565</v>
      </c>
      <c r="B1069" s="32" t="s">
        <v>475</v>
      </c>
      <c r="C1069" s="32" t="s">
        <v>73</v>
      </c>
      <c r="D1069" s="32"/>
      <c r="E1069" s="33" t="s">
        <v>74</v>
      </c>
      <c r="F1069" s="30">
        <f t="shared" si="1684"/>
        <v>18</v>
      </c>
      <c r="G1069" s="30">
        <f t="shared" si="1684"/>
        <v>0</v>
      </c>
      <c r="H1069" s="30">
        <f t="shared" si="1684"/>
        <v>18</v>
      </c>
      <c r="I1069" s="30">
        <f t="shared" si="1684"/>
        <v>0</v>
      </c>
      <c r="J1069" s="30">
        <f t="shared" si="1684"/>
        <v>0</v>
      </c>
      <c r="K1069" s="30">
        <f t="shared" si="1684"/>
        <v>0</v>
      </c>
      <c r="L1069" s="30">
        <f t="shared" si="1684"/>
        <v>18</v>
      </c>
      <c r="M1069" s="30">
        <f t="shared" si="1684"/>
        <v>18</v>
      </c>
      <c r="N1069" s="30">
        <f t="shared" si="1684"/>
        <v>0</v>
      </c>
      <c r="O1069" s="30">
        <f t="shared" si="1684"/>
        <v>18</v>
      </c>
      <c r="P1069" s="30">
        <f t="shared" si="1684"/>
        <v>0</v>
      </c>
      <c r="Q1069" s="30">
        <f t="shared" si="1684"/>
        <v>18</v>
      </c>
      <c r="R1069" s="30">
        <f t="shared" si="1685"/>
        <v>18</v>
      </c>
      <c r="S1069" s="30">
        <f t="shared" si="1684"/>
        <v>0</v>
      </c>
      <c r="T1069" s="30">
        <f t="shared" si="1684"/>
        <v>18</v>
      </c>
      <c r="U1069" s="30">
        <f t="shared" si="1684"/>
        <v>0</v>
      </c>
      <c r="V1069" s="30">
        <f t="shared" si="1684"/>
        <v>18</v>
      </c>
      <c r="X1069" s="183"/>
    </row>
    <row r="1070" spans="1:24" ht="15.75" hidden="1" outlineLevel="5" x14ac:dyDescent="0.2">
      <c r="A1070" s="32" t="s">
        <v>565</v>
      </c>
      <c r="B1070" s="32" t="s">
        <v>475</v>
      </c>
      <c r="C1070" s="32" t="s">
        <v>75</v>
      </c>
      <c r="D1070" s="32"/>
      <c r="E1070" s="33" t="s">
        <v>76</v>
      </c>
      <c r="F1070" s="30">
        <f t="shared" si="1684"/>
        <v>18</v>
      </c>
      <c r="G1070" s="30">
        <f t="shared" si="1684"/>
        <v>0</v>
      </c>
      <c r="H1070" s="30">
        <f t="shared" si="1684"/>
        <v>18</v>
      </c>
      <c r="I1070" s="30">
        <f t="shared" si="1684"/>
        <v>0</v>
      </c>
      <c r="J1070" s="30">
        <f t="shared" si="1684"/>
        <v>0</v>
      </c>
      <c r="K1070" s="30">
        <f t="shared" si="1684"/>
        <v>0</v>
      </c>
      <c r="L1070" s="30">
        <f t="shared" si="1684"/>
        <v>18</v>
      </c>
      <c r="M1070" s="30">
        <f t="shared" si="1684"/>
        <v>18</v>
      </c>
      <c r="N1070" s="30">
        <f t="shared" si="1684"/>
        <v>0</v>
      </c>
      <c r="O1070" s="30">
        <f t="shared" si="1684"/>
        <v>18</v>
      </c>
      <c r="P1070" s="30">
        <f t="shared" si="1684"/>
        <v>0</v>
      </c>
      <c r="Q1070" s="30">
        <f t="shared" si="1684"/>
        <v>18</v>
      </c>
      <c r="R1070" s="30">
        <f t="shared" si="1685"/>
        <v>18</v>
      </c>
      <c r="S1070" s="30">
        <f t="shared" si="1684"/>
        <v>0</v>
      </c>
      <c r="T1070" s="30">
        <f t="shared" si="1684"/>
        <v>18</v>
      </c>
      <c r="U1070" s="30">
        <f t="shared" si="1684"/>
        <v>0</v>
      </c>
      <c r="V1070" s="30">
        <f t="shared" si="1684"/>
        <v>18</v>
      </c>
      <c r="X1070" s="183"/>
    </row>
    <row r="1071" spans="1:24" ht="15.75" hidden="1" outlineLevel="7" x14ac:dyDescent="0.2">
      <c r="A1071" s="34" t="s">
        <v>565</v>
      </c>
      <c r="B1071" s="34" t="s">
        <v>475</v>
      </c>
      <c r="C1071" s="34" t="s">
        <v>75</v>
      </c>
      <c r="D1071" s="34" t="s">
        <v>7</v>
      </c>
      <c r="E1071" s="35" t="s">
        <v>8</v>
      </c>
      <c r="F1071" s="31">
        <v>18</v>
      </c>
      <c r="G1071" s="31"/>
      <c r="H1071" s="31">
        <f>SUM(F1071:G1071)</f>
        <v>18</v>
      </c>
      <c r="I1071" s="31"/>
      <c r="J1071" s="31"/>
      <c r="K1071" s="31"/>
      <c r="L1071" s="31">
        <f>SUM(H1071:K1071)</f>
        <v>18</v>
      </c>
      <c r="M1071" s="31">
        <v>18</v>
      </c>
      <c r="N1071" s="31"/>
      <c r="O1071" s="31">
        <f>SUM(M1071:N1071)</f>
        <v>18</v>
      </c>
      <c r="P1071" s="31"/>
      <c r="Q1071" s="31">
        <f>SUM(O1071:P1071)</f>
        <v>18</v>
      </c>
      <c r="R1071" s="31">
        <v>18</v>
      </c>
      <c r="S1071" s="31"/>
      <c r="T1071" s="31">
        <f>SUM(R1071:S1071)</f>
        <v>18</v>
      </c>
      <c r="U1071" s="31"/>
      <c r="V1071" s="31">
        <f>SUM(T1071:U1071)</f>
        <v>18</v>
      </c>
      <c r="X1071" s="183"/>
    </row>
    <row r="1072" spans="1:24" ht="15.75" hidden="1" outlineLevel="1" x14ac:dyDescent="0.2">
      <c r="A1072" s="32" t="s">
        <v>565</v>
      </c>
      <c r="B1072" s="32" t="s">
        <v>529</v>
      </c>
      <c r="C1072" s="32"/>
      <c r="D1072" s="32"/>
      <c r="E1072" s="33" t="s">
        <v>530</v>
      </c>
      <c r="F1072" s="30">
        <f t="shared" ref="F1072:V1076" si="1686">F1073</f>
        <v>538.20000000000005</v>
      </c>
      <c r="G1072" s="30">
        <f t="shared" si="1686"/>
        <v>0</v>
      </c>
      <c r="H1072" s="30">
        <f t="shared" si="1686"/>
        <v>538.20000000000005</v>
      </c>
      <c r="I1072" s="30">
        <f t="shared" si="1686"/>
        <v>0</v>
      </c>
      <c r="J1072" s="30">
        <f t="shared" si="1686"/>
        <v>0</v>
      </c>
      <c r="K1072" s="30">
        <f t="shared" si="1686"/>
        <v>0</v>
      </c>
      <c r="L1072" s="30">
        <f t="shared" si="1686"/>
        <v>538.20000000000005</v>
      </c>
      <c r="M1072" s="30">
        <f t="shared" ref="M1072:M1076" si="1687">M1073</f>
        <v>538.20000000000005</v>
      </c>
      <c r="N1072" s="30">
        <f t="shared" si="1686"/>
        <v>0</v>
      </c>
      <c r="O1072" s="30">
        <f t="shared" si="1686"/>
        <v>538.20000000000005</v>
      </c>
      <c r="P1072" s="30">
        <f t="shared" si="1686"/>
        <v>0</v>
      </c>
      <c r="Q1072" s="30">
        <f t="shared" si="1686"/>
        <v>538.20000000000005</v>
      </c>
      <c r="R1072" s="30">
        <f t="shared" ref="R1072:R1076" si="1688">R1073</f>
        <v>538.20000000000005</v>
      </c>
      <c r="S1072" s="30">
        <f t="shared" si="1686"/>
        <v>0</v>
      </c>
      <c r="T1072" s="30">
        <f t="shared" si="1686"/>
        <v>538.20000000000005</v>
      </c>
      <c r="U1072" s="30">
        <f t="shared" si="1686"/>
        <v>0</v>
      </c>
      <c r="V1072" s="30">
        <f t="shared" si="1686"/>
        <v>538.20000000000005</v>
      </c>
      <c r="X1072" s="183"/>
    </row>
    <row r="1073" spans="1:24" ht="20.25" hidden="1" customHeight="1" outlineLevel="2" x14ac:dyDescent="0.2">
      <c r="A1073" s="32" t="s">
        <v>565</v>
      </c>
      <c r="B1073" s="32" t="s">
        <v>529</v>
      </c>
      <c r="C1073" s="32" t="s">
        <v>260</v>
      </c>
      <c r="D1073" s="32"/>
      <c r="E1073" s="33" t="s">
        <v>261</v>
      </c>
      <c r="F1073" s="30">
        <f t="shared" si="1686"/>
        <v>538.20000000000005</v>
      </c>
      <c r="G1073" s="30">
        <f t="shared" si="1686"/>
        <v>0</v>
      </c>
      <c r="H1073" s="30">
        <f t="shared" si="1686"/>
        <v>538.20000000000005</v>
      </c>
      <c r="I1073" s="30">
        <f t="shared" si="1686"/>
        <v>0</v>
      </c>
      <c r="J1073" s="30">
        <f t="shared" si="1686"/>
        <v>0</v>
      </c>
      <c r="K1073" s="30">
        <f t="shared" si="1686"/>
        <v>0</v>
      </c>
      <c r="L1073" s="30">
        <f t="shared" si="1686"/>
        <v>538.20000000000005</v>
      </c>
      <c r="M1073" s="30">
        <f t="shared" si="1687"/>
        <v>538.20000000000005</v>
      </c>
      <c r="N1073" s="30">
        <f t="shared" si="1686"/>
        <v>0</v>
      </c>
      <c r="O1073" s="30">
        <f t="shared" si="1686"/>
        <v>538.20000000000005</v>
      </c>
      <c r="P1073" s="30">
        <f t="shared" si="1686"/>
        <v>0</v>
      </c>
      <c r="Q1073" s="30">
        <f t="shared" si="1686"/>
        <v>538.20000000000005</v>
      </c>
      <c r="R1073" s="30">
        <f t="shared" si="1688"/>
        <v>538.20000000000005</v>
      </c>
      <c r="S1073" s="30">
        <f t="shared" si="1686"/>
        <v>0</v>
      </c>
      <c r="T1073" s="30">
        <f t="shared" si="1686"/>
        <v>538.20000000000005</v>
      </c>
      <c r="U1073" s="30">
        <f t="shared" si="1686"/>
        <v>0</v>
      </c>
      <c r="V1073" s="30">
        <f t="shared" si="1686"/>
        <v>538.20000000000005</v>
      </c>
      <c r="X1073" s="183"/>
    </row>
    <row r="1074" spans="1:24" ht="31.5" hidden="1" outlineLevel="3" x14ac:dyDescent="0.2">
      <c r="A1074" s="32" t="s">
        <v>565</v>
      </c>
      <c r="B1074" s="32" t="s">
        <v>529</v>
      </c>
      <c r="C1074" s="32" t="s">
        <v>377</v>
      </c>
      <c r="D1074" s="32"/>
      <c r="E1074" s="33" t="s">
        <v>378</v>
      </c>
      <c r="F1074" s="30">
        <f t="shared" si="1686"/>
        <v>538.20000000000005</v>
      </c>
      <c r="G1074" s="30">
        <f t="shared" si="1686"/>
        <v>0</v>
      </c>
      <c r="H1074" s="30">
        <f t="shared" si="1686"/>
        <v>538.20000000000005</v>
      </c>
      <c r="I1074" s="30">
        <f t="shared" si="1686"/>
        <v>0</v>
      </c>
      <c r="J1074" s="30">
        <f t="shared" si="1686"/>
        <v>0</v>
      </c>
      <c r="K1074" s="30">
        <f t="shared" si="1686"/>
        <v>0</v>
      </c>
      <c r="L1074" s="30">
        <f t="shared" si="1686"/>
        <v>538.20000000000005</v>
      </c>
      <c r="M1074" s="30">
        <f t="shared" si="1687"/>
        <v>538.20000000000005</v>
      </c>
      <c r="N1074" s="30">
        <f t="shared" si="1686"/>
        <v>0</v>
      </c>
      <c r="O1074" s="30">
        <f t="shared" si="1686"/>
        <v>538.20000000000005</v>
      </c>
      <c r="P1074" s="30">
        <f t="shared" si="1686"/>
        <v>0</v>
      </c>
      <c r="Q1074" s="30">
        <f t="shared" si="1686"/>
        <v>538.20000000000005</v>
      </c>
      <c r="R1074" s="30">
        <f t="shared" si="1688"/>
        <v>538.20000000000005</v>
      </c>
      <c r="S1074" s="30">
        <f t="shared" si="1686"/>
        <v>0</v>
      </c>
      <c r="T1074" s="30">
        <f t="shared" si="1686"/>
        <v>538.20000000000005</v>
      </c>
      <c r="U1074" s="30">
        <f t="shared" si="1686"/>
        <v>0</v>
      </c>
      <c r="V1074" s="30">
        <f t="shared" si="1686"/>
        <v>538.20000000000005</v>
      </c>
      <c r="X1074" s="183"/>
    </row>
    <row r="1075" spans="1:24" ht="31.5" hidden="1" outlineLevel="4" x14ac:dyDescent="0.2">
      <c r="A1075" s="32" t="s">
        <v>565</v>
      </c>
      <c r="B1075" s="32" t="s">
        <v>529</v>
      </c>
      <c r="C1075" s="32" t="s">
        <v>379</v>
      </c>
      <c r="D1075" s="32"/>
      <c r="E1075" s="33" t="s">
        <v>35</v>
      </c>
      <c r="F1075" s="30">
        <f t="shared" si="1686"/>
        <v>538.20000000000005</v>
      </c>
      <c r="G1075" s="30">
        <f t="shared" si="1686"/>
        <v>0</v>
      </c>
      <c r="H1075" s="30">
        <f t="shared" si="1686"/>
        <v>538.20000000000005</v>
      </c>
      <c r="I1075" s="30">
        <f t="shared" si="1686"/>
        <v>0</v>
      </c>
      <c r="J1075" s="30">
        <f t="shared" si="1686"/>
        <v>0</v>
      </c>
      <c r="K1075" s="30">
        <f t="shared" si="1686"/>
        <v>0</v>
      </c>
      <c r="L1075" s="30">
        <f t="shared" si="1686"/>
        <v>538.20000000000005</v>
      </c>
      <c r="M1075" s="30">
        <f t="shared" si="1687"/>
        <v>538.20000000000005</v>
      </c>
      <c r="N1075" s="30">
        <f t="shared" si="1686"/>
        <v>0</v>
      </c>
      <c r="O1075" s="30">
        <f t="shared" si="1686"/>
        <v>538.20000000000005</v>
      </c>
      <c r="P1075" s="30">
        <f t="shared" si="1686"/>
        <v>0</v>
      </c>
      <c r="Q1075" s="30">
        <f t="shared" si="1686"/>
        <v>538.20000000000005</v>
      </c>
      <c r="R1075" s="30">
        <f t="shared" si="1688"/>
        <v>538.20000000000005</v>
      </c>
      <c r="S1075" s="30">
        <f t="shared" si="1686"/>
        <v>0</v>
      </c>
      <c r="T1075" s="30">
        <f t="shared" si="1686"/>
        <v>538.20000000000005</v>
      </c>
      <c r="U1075" s="30">
        <f t="shared" si="1686"/>
        <v>0</v>
      </c>
      <c r="V1075" s="30">
        <f t="shared" si="1686"/>
        <v>538.20000000000005</v>
      </c>
      <c r="X1075" s="183"/>
    </row>
    <row r="1076" spans="1:24" ht="15.75" hidden="1" outlineLevel="5" x14ac:dyDescent="0.2">
      <c r="A1076" s="32" t="s">
        <v>565</v>
      </c>
      <c r="B1076" s="32" t="s">
        <v>529</v>
      </c>
      <c r="C1076" s="32" t="s">
        <v>381</v>
      </c>
      <c r="D1076" s="32"/>
      <c r="E1076" s="33" t="s">
        <v>382</v>
      </c>
      <c r="F1076" s="30">
        <f t="shared" si="1686"/>
        <v>538.20000000000005</v>
      </c>
      <c r="G1076" s="30">
        <f t="shared" si="1686"/>
        <v>0</v>
      </c>
      <c r="H1076" s="30">
        <f t="shared" si="1686"/>
        <v>538.20000000000005</v>
      </c>
      <c r="I1076" s="30">
        <f t="shared" si="1686"/>
        <v>0</v>
      </c>
      <c r="J1076" s="30">
        <f t="shared" si="1686"/>
        <v>0</v>
      </c>
      <c r="K1076" s="30">
        <f t="shared" si="1686"/>
        <v>0</v>
      </c>
      <c r="L1076" s="30">
        <f t="shared" si="1686"/>
        <v>538.20000000000005</v>
      </c>
      <c r="M1076" s="30">
        <f t="shared" si="1687"/>
        <v>538.20000000000005</v>
      </c>
      <c r="N1076" s="30">
        <f t="shared" si="1686"/>
        <v>0</v>
      </c>
      <c r="O1076" s="30">
        <f t="shared" si="1686"/>
        <v>538.20000000000005</v>
      </c>
      <c r="P1076" s="30">
        <f t="shared" si="1686"/>
        <v>0</v>
      </c>
      <c r="Q1076" s="30">
        <f t="shared" si="1686"/>
        <v>538.20000000000005</v>
      </c>
      <c r="R1076" s="30">
        <f t="shared" si="1688"/>
        <v>538.20000000000005</v>
      </c>
      <c r="S1076" s="30">
        <f t="shared" si="1686"/>
        <v>0</v>
      </c>
      <c r="T1076" s="30">
        <f t="shared" si="1686"/>
        <v>538.20000000000005</v>
      </c>
      <c r="U1076" s="30">
        <f t="shared" si="1686"/>
        <v>0</v>
      </c>
      <c r="V1076" s="30">
        <f t="shared" si="1686"/>
        <v>538.20000000000005</v>
      </c>
      <c r="X1076" s="183"/>
    </row>
    <row r="1077" spans="1:24" ht="31.5" hidden="1" outlineLevel="7" x14ac:dyDescent="0.2">
      <c r="A1077" s="34" t="s">
        <v>565</v>
      </c>
      <c r="B1077" s="34" t="s">
        <v>529</v>
      </c>
      <c r="C1077" s="34" t="s">
        <v>381</v>
      </c>
      <c r="D1077" s="34" t="s">
        <v>65</v>
      </c>
      <c r="E1077" s="35" t="s">
        <v>66</v>
      </c>
      <c r="F1077" s="31">
        <v>538.20000000000005</v>
      </c>
      <c r="G1077" s="31"/>
      <c r="H1077" s="31">
        <f>SUM(F1077:G1077)</f>
        <v>538.20000000000005</v>
      </c>
      <c r="I1077" s="31"/>
      <c r="J1077" s="31"/>
      <c r="K1077" s="31"/>
      <c r="L1077" s="31">
        <f>SUM(H1077:K1077)</f>
        <v>538.20000000000005</v>
      </c>
      <c r="M1077" s="31">
        <v>538.20000000000005</v>
      </c>
      <c r="N1077" s="31"/>
      <c r="O1077" s="31">
        <f>SUM(M1077:N1077)</f>
        <v>538.20000000000005</v>
      </c>
      <c r="P1077" s="31"/>
      <c r="Q1077" s="31">
        <f>SUM(O1077:P1077)</f>
        <v>538.20000000000005</v>
      </c>
      <c r="R1077" s="31">
        <v>538.20000000000005</v>
      </c>
      <c r="S1077" s="31"/>
      <c r="T1077" s="31">
        <f>SUM(R1077:S1077)</f>
        <v>538.20000000000005</v>
      </c>
      <c r="U1077" s="31"/>
      <c r="V1077" s="31">
        <f>SUM(T1077:U1077)</f>
        <v>538.20000000000005</v>
      </c>
      <c r="X1077" s="183"/>
    </row>
    <row r="1078" spans="1:24" ht="15.75" hidden="1" outlineLevel="7" x14ac:dyDescent="0.2">
      <c r="A1078" s="32" t="s">
        <v>565</v>
      </c>
      <c r="B1078" s="32" t="s">
        <v>535</v>
      </c>
      <c r="C1078" s="34"/>
      <c r="D1078" s="34"/>
      <c r="E1078" s="75" t="s">
        <v>536</v>
      </c>
      <c r="F1078" s="30">
        <f t="shared" ref="F1078:V1083" si="1689">F1079</f>
        <v>780</v>
      </c>
      <c r="G1078" s="30">
        <f t="shared" si="1689"/>
        <v>0</v>
      </c>
      <c r="H1078" s="30">
        <f t="shared" si="1689"/>
        <v>780</v>
      </c>
      <c r="I1078" s="30">
        <f t="shared" si="1689"/>
        <v>0</v>
      </c>
      <c r="J1078" s="30">
        <f t="shared" si="1689"/>
        <v>0</v>
      </c>
      <c r="K1078" s="30">
        <f t="shared" si="1689"/>
        <v>0</v>
      </c>
      <c r="L1078" s="30">
        <f t="shared" si="1689"/>
        <v>780</v>
      </c>
      <c r="M1078" s="30">
        <f t="shared" ref="M1078:M1083" si="1690">M1079</f>
        <v>780</v>
      </c>
      <c r="N1078" s="30">
        <f t="shared" si="1689"/>
        <v>0</v>
      </c>
      <c r="O1078" s="30">
        <f t="shared" si="1689"/>
        <v>780</v>
      </c>
      <c r="P1078" s="30">
        <f t="shared" si="1689"/>
        <v>0</v>
      </c>
      <c r="Q1078" s="30">
        <f t="shared" si="1689"/>
        <v>780</v>
      </c>
      <c r="R1078" s="30">
        <f>R1079</f>
        <v>780</v>
      </c>
      <c r="S1078" s="30">
        <f t="shared" si="1689"/>
        <v>0</v>
      </c>
      <c r="T1078" s="30">
        <f t="shared" si="1689"/>
        <v>780</v>
      </c>
      <c r="U1078" s="30">
        <f t="shared" si="1689"/>
        <v>0</v>
      </c>
      <c r="V1078" s="30">
        <f t="shared" si="1689"/>
        <v>780</v>
      </c>
      <c r="X1078" s="183"/>
    </row>
    <row r="1079" spans="1:24" ht="15.75" hidden="1" outlineLevel="1" x14ac:dyDescent="0.2">
      <c r="A1079" s="32" t="s">
        <v>565</v>
      </c>
      <c r="B1079" s="32" t="s">
        <v>543</v>
      </c>
      <c r="C1079" s="32"/>
      <c r="D1079" s="32"/>
      <c r="E1079" s="33" t="s">
        <v>544</v>
      </c>
      <c r="F1079" s="30">
        <f t="shared" si="1689"/>
        <v>780</v>
      </c>
      <c r="G1079" s="30">
        <f t="shared" si="1689"/>
        <v>0</v>
      </c>
      <c r="H1079" s="30">
        <f t="shared" si="1689"/>
        <v>780</v>
      </c>
      <c r="I1079" s="30">
        <f t="shared" si="1689"/>
        <v>0</v>
      </c>
      <c r="J1079" s="30">
        <f t="shared" si="1689"/>
        <v>0</v>
      </c>
      <c r="K1079" s="30">
        <f t="shared" si="1689"/>
        <v>0</v>
      </c>
      <c r="L1079" s="30">
        <f t="shared" si="1689"/>
        <v>780</v>
      </c>
      <c r="M1079" s="30">
        <f t="shared" si="1690"/>
        <v>780</v>
      </c>
      <c r="N1079" s="30">
        <f t="shared" si="1689"/>
        <v>0</v>
      </c>
      <c r="O1079" s="30">
        <f t="shared" si="1689"/>
        <v>780</v>
      </c>
      <c r="P1079" s="30">
        <f t="shared" si="1689"/>
        <v>0</v>
      </c>
      <c r="Q1079" s="30">
        <f t="shared" si="1689"/>
        <v>780</v>
      </c>
      <c r="R1079" s="30">
        <f t="shared" ref="R1079:R1083" si="1691">R1080</f>
        <v>780</v>
      </c>
      <c r="S1079" s="30">
        <f t="shared" si="1689"/>
        <v>0</v>
      </c>
      <c r="T1079" s="30">
        <f t="shared" si="1689"/>
        <v>780</v>
      </c>
      <c r="U1079" s="30">
        <f t="shared" si="1689"/>
        <v>0</v>
      </c>
      <c r="V1079" s="30">
        <f t="shared" si="1689"/>
        <v>780</v>
      </c>
      <c r="X1079" s="183"/>
    </row>
    <row r="1080" spans="1:24" ht="17.25" hidden="1" customHeight="1" outlineLevel="2" x14ac:dyDescent="0.2">
      <c r="A1080" s="32" t="s">
        <v>565</v>
      </c>
      <c r="B1080" s="32" t="s">
        <v>543</v>
      </c>
      <c r="C1080" s="32" t="s">
        <v>260</v>
      </c>
      <c r="D1080" s="32"/>
      <c r="E1080" s="33" t="s">
        <v>261</v>
      </c>
      <c r="F1080" s="30">
        <f t="shared" si="1689"/>
        <v>780</v>
      </c>
      <c r="G1080" s="30">
        <f t="shared" si="1689"/>
        <v>0</v>
      </c>
      <c r="H1080" s="30">
        <f t="shared" si="1689"/>
        <v>780</v>
      </c>
      <c r="I1080" s="30">
        <f t="shared" si="1689"/>
        <v>0</v>
      </c>
      <c r="J1080" s="30">
        <f t="shared" si="1689"/>
        <v>0</v>
      </c>
      <c r="K1080" s="30">
        <f t="shared" si="1689"/>
        <v>0</v>
      </c>
      <c r="L1080" s="30">
        <f t="shared" si="1689"/>
        <v>780</v>
      </c>
      <c r="M1080" s="30">
        <f t="shared" si="1690"/>
        <v>780</v>
      </c>
      <c r="N1080" s="30">
        <f t="shared" si="1689"/>
        <v>0</v>
      </c>
      <c r="O1080" s="30">
        <f t="shared" si="1689"/>
        <v>780</v>
      </c>
      <c r="P1080" s="30">
        <f t="shared" si="1689"/>
        <v>0</v>
      </c>
      <c r="Q1080" s="30">
        <f t="shared" si="1689"/>
        <v>780</v>
      </c>
      <c r="R1080" s="30">
        <f t="shared" si="1691"/>
        <v>780</v>
      </c>
      <c r="S1080" s="30">
        <f t="shared" si="1689"/>
        <v>0</v>
      </c>
      <c r="T1080" s="30">
        <f t="shared" si="1689"/>
        <v>780</v>
      </c>
      <c r="U1080" s="30">
        <f t="shared" si="1689"/>
        <v>0</v>
      </c>
      <c r="V1080" s="30">
        <f t="shared" si="1689"/>
        <v>780</v>
      </c>
      <c r="X1080" s="183"/>
    </row>
    <row r="1081" spans="1:24" ht="15.75" hidden="1" outlineLevel="3" x14ac:dyDescent="0.2">
      <c r="A1081" s="32" t="s">
        <v>565</v>
      </c>
      <c r="B1081" s="32" t="s">
        <v>543</v>
      </c>
      <c r="C1081" s="32" t="s">
        <v>262</v>
      </c>
      <c r="D1081" s="32"/>
      <c r="E1081" s="33" t="s">
        <v>263</v>
      </c>
      <c r="F1081" s="30">
        <f t="shared" si="1689"/>
        <v>780</v>
      </c>
      <c r="G1081" s="30">
        <f t="shared" si="1689"/>
        <v>0</v>
      </c>
      <c r="H1081" s="30">
        <f t="shared" si="1689"/>
        <v>780</v>
      </c>
      <c r="I1081" s="30">
        <f t="shared" si="1689"/>
        <v>0</v>
      </c>
      <c r="J1081" s="30">
        <f t="shared" si="1689"/>
        <v>0</v>
      </c>
      <c r="K1081" s="30">
        <f t="shared" si="1689"/>
        <v>0</v>
      </c>
      <c r="L1081" s="30">
        <f t="shared" si="1689"/>
        <v>780</v>
      </c>
      <c r="M1081" s="30">
        <f t="shared" si="1690"/>
        <v>780</v>
      </c>
      <c r="N1081" s="30">
        <f t="shared" si="1689"/>
        <v>0</v>
      </c>
      <c r="O1081" s="30">
        <f t="shared" si="1689"/>
        <v>780</v>
      </c>
      <c r="P1081" s="30">
        <f t="shared" si="1689"/>
        <v>0</v>
      </c>
      <c r="Q1081" s="30">
        <f t="shared" si="1689"/>
        <v>780</v>
      </c>
      <c r="R1081" s="30">
        <f t="shared" si="1691"/>
        <v>780</v>
      </c>
      <c r="S1081" s="30">
        <f t="shared" si="1689"/>
        <v>0</v>
      </c>
      <c r="T1081" s="30">
        <f t="shared" si="1689"/>
        <v>780</v>
      </c>
      <c r="U1081" s="30">
        <f t="shared" si="1689"/>
        <v>0</v>
      </c>
      <c r="V1081" s="30">
        <f t="shared" si="1689"/>
        <v>780</v>
      </c>
      <c r="X1081" s="183"/>
    </row>
    <row r="1082" spans="1:24" ht="31.5" hidden="1" outlineLevel="4" x14ac:dyDescent="0.2">
      <c r="A1082" s="32" t="s">
        <v>565</v>
      </c>
      <c r="B1082" s="32" t="s">
        <v>543</v>
      </c>
      <c r="C1082" s="32" t="s">
        <v>383</v>
      </c>
      <c r="D1082" s="32"/>
      <c r="E1082" s="33" t="s">
        <v>384</v>
      </c>
      <c r="F1082" s="30">
        <f t="shared" si="1689"/>
        <v>780</v>
      </c>
      <c r="G1082" s="30">
        <f t="shared" si="1689"/>
        <v>0</v>
      </c>
      <c r="H1082" s="30">
        <f t="shared" si="1689"/>
        <v>780</v>
      </c>
      <c r="I1082" s="30">
        <f t="shared" si="1689"/>
        <v>0</v>
      </c>
      <c r="J1082" s="30">
        <f t="shared" si="1689"/>
        <v>0</v>
      </c>
      <c r="K1082" s="30">
        <f t="shared" si="1689"/>
        <v>0</v>
      </c>
      <c r="L1082" s="30">
        <f t="shared" si="1689"/>
        <v>780</v>
      </c>
      <c r="M1082" s="30">
        <f t="shared" si="1690"/>
        <v>780</v>
      </c>
      <c r="N1082" s="30">
        <f t="shared" si="1689"/>
        <v>0</v>
      </c>
      <c r="O1082" s="30">
        <f t="shared" si="1689"/>
        <v>780</v>
      </c>
      <c r="P1082" s="30">
        <f t="shared" si="1689"/>
        <v>0</v>
      </c>
      <c r="Q1082" s="30">
        <f t="shared" si="1689"/>
        <v>780</v>
      </c>
      <c r="R1082" s="30">
        <f t="shared" si="1691"/>
        <v>780</v>
      </c>
      <c r="S1082" s="30">
        <f t="shared" si="1689"/>
        <v>0</v>
      </c>
      <c r="T1082" s="30">
        <f t="shared" si="1689"/>
        <v>780</v>
      </c>
      <c r="U1082" s="30">
        <f t="shared" si="1689"/>
        <v>0</v>
      </c>
      <c r="V1082" s="30">
        <f t="shared" si="1689"/>
        <v>780</v>
      </c>
      <c r="X1082" s="183"/>
    </row>
    <row r="1083" spans="1:24" ht="31.5" hidden="1" outlineLevel="5" x14ac:dyDescent="0.2">
      <c r="A1083" s="32" t="s">
        <v>565</v>
      </c>
      <c r="B1083" s="32" t="s">
        <v>543</v>
      </c>
      <c r="C1083" s="32" t="s">
        <v>385</v>
      </c>
      <c r="D1083" s="32"/>
      <c r="E1083" s="33" t="s">
        <v>386</v>
      </c>
      <c r="F1083" s="30">
        <f t="shared" si="1689"/>
        <v>780</v>
      </c>
      <c r="G1083" s="30">
        <f t="shared" si="1689"/>
        <v>0</v>
      </c>
      <c r="H1083" s="30">
        <f t="shared" si="1689"/>
        <v>780</v>
      </c>
      <c r="I1083" s="30">
        <f t="shared" si="1689"/>
        <v>0</v>
      </c>
      <c r="J1083" s="30">
        <f t="shared" si="1689"/>
        <v>0</v>
      </c>
      <c r="K1083" s="30">
        <f t="shared" si="1689"/>
        <v>0</v>
      </c>
      <c r="L1083" s="30">
        <f t="shared" si="1689"/>
        <v>780</v>
      </c>
      <c r="M1083" s="30">
        <f t="shared" si="1690"/>
        <v>780</v>
      </c>
      <c r="N1083" s="30">
        <f t="shared" si="1689"/>
        <v>0</v>
      </c>
      <c r="O1083" s="30">
        <f t="shared" si="1689"/>
        <v>780</v>
      </c>
      <c r="P1083" s="30">
        <f t="shared" si="1689"/>
        <v>0</v>
      </c>
      <c r="Q1083" s="30">
        <f t="shared" si="1689"/>
        <v>780</v>
      </c>
      <c r="R1083" s="30">
        <f t="shared" si="1691"/>
        <v>780</v>
      </c>
      <c r="S1083" s="30">
        <f t="shared" si="1689"/>
        <v>0</v>
      </c>
      <c r="T1083" s="30">
        <f t="shared" si="1689"/>
        <v>780</v>
      </c>
      <c r="U1083" s="30">
        <f t="shared" si="1689"/>
        <v>0</v>
      </c>
      <c r="V1083" s="30">
        <f t="shared" si="1689"/>
        <v>780</v>
      </c>
      <c r="X1083" s="183"/>
    </row>
    <row r="1084" spans="1:24" ht="15.75" hidden="1" outlineLevel="7" x14ac:dyDescent="0.2">
      <c r="A1084" s="34" t="s">
        <v>565</v>
      </c>
      <c r="B1084" s="34" t="s">
        <v>543</v>
      </c>
      <c r="C1084" s="34" t="s">
        <v>385</v>
      </c>
      <c r="D1084" s="34" t="s">
        <v>19</v>
      </c>
      <c r="E1084" s="35" t="s">
        <v>20</v>
      </c>
      <c r="F1084" s="31">
        <v>780</v>
      </c>
      <c r="G1084" s="31"/>
      <c r="H1084" s="31">
        <f>SUM(F1084:G1084)</f>
        <v>780</v>
      </c>
      <c r="I1084" s="31"/>
      <c r="J1084" s="31"/>
      <c r="K1084" s="31"/>
      <c r="L1084" s="31">
        <f>SUM(H1084:K1084)</f>
        <v>780</v>
      </c>
      <c r="M1084" s="31">
        <v>780</v>
      </c>
      <c r="N1084" s="31"/>
      <c r="O1084" s="31">
        <f>SUM(M1084:N1084)</f>
        <v>780</v>
      </c>
      <c r="P1084" s="31"/>
      <c r="Q1084" s="31">
        <f>SUM(O1084:P1084)</f>
        <v>780</v>
      </c>
      <c r="R1084" s="31">
        <v>780</v>
      </c>
      <c r="S1084" s="31"/>
      <c r="T1084" s="31">
        <f>SUM(R1084:S1084)</f>
        <v>780</v>
      </c>
      <c r="U1084" s="31"/>
      <c r="V1084" s="31">
        <f>SUM(T1084:U1084)</f>
        <v>780</v>
      </c>
      <c r="X1084" s="183"/>
    </row>
    <row r="1085" spans="1:24" ht="15.75" outlineLevel="7" x14ac:dyDescent="0.2">
      <c r="A1085" s="32" t="s">
        <v>565</v>
      </c>
      <c r="B1085" s="32" t="s">
        <v>545</v>
      </c>
      <c r="C1085" s="34"/>
      <c r="D1085" s="34"/>
      <c r="E1085" s="69" t="s">
        <v>546</v>
      </c>
      <c r="F1085" s="30">
        <f t="shared" ref="F1085:V1085" si="1692">F1092+F1134+F1146+F1086</f>
        <v>34683.184529999999</v>
      </c>
      <c r="G1085" s="30">
        <f t="shared" si="1692"/>
        <v>-6749.9999699999998</v>
      </c>
      <c r="H1085" s="30">
        <f t="shared" si="1692"/>
        <v>27933.184559999998</v>
      </c>
      <c r="I1085" s="30">
        <f t="shared" si="1692"/>
        <v>18750</v>
      </c>
      <c r="J1085" s="30">
        <f t="shared" si="1692"/>
        <v>5145.4679999999998</v>
      </c>
      <c r="K1085" s="30">
        <f t="shared" si="1692"/>
        <v>140968.43145999999</v>
      </c>
      <c r="L1085" s="30">
        <f t="shared" si="1692"/>
        <v>192797.08402000001</v>
      </c>
      <c r="M1085" s="30">
        <f t="shared" si="1692"/>
        <v>12326.099999999999</v>
      </c>
      <c r="N1085" s="30">
        <f t="shared" si="1692"/>
        <v>0</v>
      </c>
      <c r="O1085" s="30">
        <f t="shared" si="1692"/>
        <v>12326.099999999999</v>
      </c>
      <c r="P1085" s="30">
        <f t="shared" si="1692"/>
        <v>116534.2</v>
      </c>
      <c r="Q1085" s="30">
        <f t="shared" si="1692"/>
        <v>128860.3</v>
      </c>
      <c r="R1085" s="30">
        <f t="shared" si="1692"/>
        <v>13368.4</v>
      </c>
      <c r="S1085" s="30">
        <f t="shared" si="1692"/>
        <v>0</v>
      </c>
      <c r="T1085" s="30">
        <f t="shared" si="1692"/>
        <v>13368.4</v>
      </c>
      <c r="U1085" s="30">
        <f t="shared" si="1692"/>
        <v>116534.2</v>
      </c>
      <c r="V1085" s="30">
        <f t="shared" si="1692"/>
        <v>129902.59999999999</v>
      </c>
      <c r="X1085" s="183"/>
    </row>
    <row r="1086" spans="1:24" ht="15.75" hidden="1" outlineLevel="7" x14ac:dyDescent="0.2">
      <c r="A1086" s="32" t="s">
        <v>565</v>
      </c>
      <c r="B1086" s="6" t="s">
        <v>722</v>
      </c>
      <c r="C1086" s="34"/>
      <c r="D1086" s="34"/>
      <c r="E1086" s="69" t="s">
        <v>731</v>
      </c>
      <c r="F1086" s="30">
        <f>F1087</f>
        <v>366.67</v>
      </c>
      <c r="G1086" s="30">
        <f t="shared" ref="G1086:L1090" si="1693">G1087</f>
        <v>0</v>
      </c>
      <c r="H1086" s="30">
        <f t="shared" si="1693"/>
        <v>366.67</v>
      </c>
      <c r="I1086" s="30">
        <f t="shared" si="1693"/>
        <v>0</v>
      </c>
      <c r="J1086" s="30">
        <f t="shared" si="1693"/>
        <v>0</v>
      </c>
      <c r="K1086" s="30">
        <f t="shared" si="1693"/>
        <v>-366.67</v>
      </c>
      <c r="L1086" s="30">
        <f t="shared" si="1693"/>
        <v>0</v>
      </c>
      <c r="M1086" s="30"/>
      <c r="N1086" s="30">
        <f t="shared" ref="N1086:N1090" si="1694">N1087</f>
        <v>0</v>
      </c>
      <c r="O1086" s="30">
        <f t="shared" ref="O1086:Q1090" si="1695">O1087</f>
        <v>0</v>
      </c>
      <c r="P1086" s="30">
        <f t="shared" si="1695"/>
        <v>0</v>
      </c>
      <c r="Q1086" s="30">
        <f t="shared" si="1695"/>
        <v>0</v>
      </c>
      <c r="R1086" s="30"/>
      <c r="S1086" s="30">
        <f t="shared" ref="S1086:S1090" si="1696">S1087</f>
        <v>0</v>
      </c>
      <c r="T1086" s="30">
        <f t="shared" ref="T1086:V1090" si="1697">T1087</f>
        <v>0</v>
      </c>
      <c r="U1086" s="30">
        <f t="shared" si="1697"/>
        <v>0</v>
      </c>
      <c r="V1086" s="30">
        <f t="shared" si="1697"/>
        <v>0</v>
      </c>
      <c r="X1086" s="183"/>
    </row>
    <row r="1087" spans="1:24" ht="20.25" hidden="1" customHeight="1" outlineLevel="7" x14ac:dyDescent="0.2">
      <c r="A1087" s="32" t="s">
        <v>565</v>
      </c>
      <c r="B1087" s="6" t="s">
        <v>722</v>
      </c>
      <c r="C1087" s="22" t="s">
        <v>260</v>
      </c>
      <c r="D1087" s="22"/>
      <c r="E1087" s="23" t="s">
        <v>261</v>
      </c>
      <c r="F1087" s="30">
        <f>F1088</f>
        <v>366.67</v>
      </c>
      <c r="G1087" s="30">
        <f t="shared" si="1693"/>
        <v>0</v>
      </c>
      <c r="H1087" s="30">
        <f t="shared" si="1693"/>
        <v>366.67</v>
      </c>
      <c r="I1087" s="30">
        <f t="shared" si="1693"/>
        <v>0</v>
      </c>
      <c r="J1087" s="30">
        <f t="shared" si="1693"/>
        <v>0</v>
      </c>
      <c r="K1087" s="30">
        <f t="shared" si="1693"/>
        <v>-366.67</v>
      </c>
      <c r="L1087" s="30">
        <f t="shared" si="1693"/>
        <v>0</v>
      </c>
      <c r="M1087" s="30"/>
      <c r="N1087" s="30">
        <f t="shared" si="1694"/>
        <v>0</v>
      </c>
      <c r="O1087" s="30">
        <f t="shared" si="1695"/>
        <v>0</v>
      </c>
      <c r="P1087" s="30">
        <f t="shared" si="1695"/>
        <v>0</v>
      </c>
      <c r="Q1087" s="30">
        <f t="shared" si="1695"/>
        <v>0</v>
      </c>
      <c r="R1087" s="30"/>
      <c r="S1087" s="30">
        <f t="shared" si="1696"/>
        <v>0</v>
      </c>
      <c r="T1087" s="30">
        <f t="shared" si="1697"/>
        <v>0</v>
      </c>
      <c r="U1087" s="30">
        <f t="shared" si="1697"/>
        <v>0</v>
      </c>
      <c r="V1087" s="30">
        <f t="shared" si="1697"/>
        <v>0</v>
      </c>
      <c r="X1087" s="183"/>
    </row>
    <row r="1088" spans="1:24" ht="15.75" hidden="1" outlineLevel="7" x14ac:dyDescent="0.2">
      <c r="A1088" s="32" t="s">
        <v>565</v>
      </c>
      <c r="B1088" s="6" t="s">
        <v>722</v>
      </c>
      <c r="C1088" s="22" t="s">
        <v>262</v>
      </c>
      <c r="D1088" s="22"/>
      <c r="E1088" s="23" t="s">
        <v>263</v>
      </c>
      <c r="F1088" s="30">
        <f>F1089</f>
        <v>366.67</v>
      </c>
      <c r="G1088" s="30">
        <f t="shared" si="1693"/>
        <v>0</v>
      </c>
      <c r="H1088" s="30">
        <f t="shared" si="1693"/>
        <v>366.67</v>
      </c>
      <c r="I1088" s="30">
        <f t="shared" si="1693"/>
        <v>0</v>
      </c>
      <c r="J1088" s="30">
        <f t="shared" si="1693"/>
        <v>0</v>
      </c>
      <c r="K1088" s="30">
        <f t="shared" si="1693"/>
        <v>-366.67</v>
      </c>
      <c r="L1088" s="30">
        <f t="shared" si="1693"/>
        <v>0</v>
      </c>
      <c r="M1088" s="30"/>
      <c r="N1088" s="30">
        <f t="shared" si="1694"/>
        <v>0</v>
      </c>
      <c r="O1088" s="30">
        <f t="shared" si="1695"/>
        <v>0</v>
      </c>
      <c r="P1088" s="30">
        <f t="shared" si="1695"/>
        <v>0</v>
      </c>
      <c r="Q1088" s="30">
        <f t="shared" si="1695"/>
        <v>0</v>
      </c>
      <c r="R1088" s="30"/>
      <c r="S1088" s="30">
        <f t="shared" si="1696"/>
        <v>0</v>
      </c>
      <c r="T1088" s="30">
        <f t="shared" si="1697"/>
        <v>0</v>
      </c>
      <c r="U1088" s="30">
        <f t="shared" si="1697"/>
        <v>0</v>
      </c>
      <c r="V1088" s="30">
        <f t="shared" si="1697"/>
        <v>0</v>
      </c>
      <c r="X1088" s="183"/>
    </row>
    <row r="1089" spans="1:24" ht="31.5" hidden="1" outlineLevel="7" x14ac:dyDescent="0.2">
      <c r="A1089" s="32" t="s">
        <v>565</v>
      </c>
      <c r="B1089" s="6" t="s">
        <v>722</v>
      </c>
      <c r="C1089" s="22" t="s">
        <v>383</v>
      </c>
      <c r="D1089" s="22"/>
      <c r="E1089" s="23" t="s">
        <v>384</v>
      </c>
      <c r="F1089" s="30">
        <f>F1090</f>
        <v>366.67</v>
      </c>
      <c r="G1089" s="30">
        <f t="shared" si="1693"/>
        <v>0</v>
      </c>
      <c r="H1089" s="30">
        <f t="shared" si="1693"/>
        <v>366.67</v>
      </c>
      <c r="I1089" s="30">
        <f t="shared" si="1693"/>
        <v>0</v>
      </c>
      <c r="J1089" s="30">
        <f t="shared" si="1693"/>
        <v>0</v>
      </c>
      <c r="K1089" s="30">
        <f t="shared" si="1693"/>
        <v>-366.67</v>
      </c>
      <c r="L1089" s="30">
        <f t="shared" si="1693"/>
        <v>0</v>
      </c>
      <c r="M1089" s="30"/>
      <c r="N1089" s="30">
        <f t="shared" si="1694"/>
        <v>0</v>
      </c>
      <c r="O1089" s="30">
        <f t="shared" si="1695"/>
        <v>0</v>
      </c>
      <c r="P1089" s="30">
        <f t="shared" si="1695"/>
        <v>0</v>
      </c>
      <c r="Q1089" s="30">
        <f t="shared" si="1695"/>
        <v>0</v>
      </c>
      <c r="R1089" s="30"/>
      <c r="S1089" s="30">
        <f t="shared" si="1696"/>
        <v>0</v>
      </c>
      <c r="T1089" s="30">
        <f t="shared" si="1697"/>
        <v>0</v>
      </c>
      <c r="U1089" s="30">
        <f t="shared" si="1697"/>
        <v>0</v>
      </c>
      <c r="V1089" s="30">
        <f t="shared" si="1697"/>
        <v>0</v>
      </c>
      <c r="X1089" s="183"/>
    </row>
    <row r="1090" spans="1:24" ht="15.75" hidden="1" outlineLevel="7" x14ac:dyDescent="0.2">
      <c r="A1090" s="32" t="s">
        <v>565</v>
      </c>
      <c r="B1090" s="6" t="s">
        <v>722</v>
      </c>
      <c r="C1090" s="22" t="s">
        <v>601</v>
      </c>
      <c r="D1090" s="26"/>
      <c r="E1090" s="23" t="s">
        <v>602</v>
      </c>
      <c r="F1090" s="30">
        <f>F1091</f>
        <v>366.67</v>
      </c>
      <c r="G1090" s="30">
        <f t="shared" si="1693"/>
        <v>0</v>
      </c>
      <c r="H1090" s="30">
        <f t="shared" si="1693"/>
        <v>366.67</v>
      </c>
      <c r="I1090" s="30">
        <f t="shared" si="1693"/>
        <v>0</v>
      </c>
      <c r="J1090" s="30">
        <f t="shared" si="1693"/>
        <v>0</v>
      </c>
      <c r="K1090" s="30">
        <f t="shared" si="1693"/>
        <v>-366.67</v>
      </c>
      <c r="L1090" s="30">
        <f t="shared" si="1693"/>
        <v>0</v>
      </c>
      <c r="M1090" s="30"/>
      <c r="N1090" s="30">
        <f t="shared" si="1694"/>
        <v>0</v>
      </c>
      <c r="O1090" s="30">
        <f t="shared" si="1695"/>
        <v>0</v>
      </c>
      <c r="P1090" s="30">
        <f t="shared" si="1695"/>
        <v>0</v>
      </c>
      <c r="Q1090" s="30">
        <f t="shared" si="1695"/>
        <v>0</v>
      </c>
      <c r="R1090" s="30"/>
      <c r="S1090" s="30">
        <f t="shared" si="1696"/>
        <v>0</v>
      </c>
      <c r="T1090" s="30">
        <f t="shared" si="1697"/>
        <v>0</v>
      </c>
      <c r="U1090" s="30">
        <f t="shared" si="1697"/>
        <v>0</v>
      </c>
      <c r="V1090" s="30">
        <f t="shared" si="1697"/>
        <v>0</v>
      </c>
      <c r="X1090" s="183"/>
    </row>
    <row r="1091" spans="1:24" ht="31.5" hidden="1" outlineLevel="7" x14ac:dyDescent="0.2">
      <c r="A1091" s="34" t="s">
        <v>565</v>
      </c>
      <c r="B1091" s="42" t="s">
        <v>722</v>
      </c>
      <c r="C1091" s="26" t="s">
        <v>601</v>
      </c>
      <c r="D1091" s="26" t="s">
        <v>65</v>
      </c>
      <c r="E1091" s="27" t="s">
        <v>66</v>
      </c>
      <c r="F1091" s="31">
        <v>366.67</v>
      </c>
      <c r="G1091" s="31"/>
      <c r="H1091" s="31">
        <f>SUM(F1091:G1091)</f>
        <v>366.67</v>
      </c>
      <c r="I1091" s="31"/>
      <c r="J1091" s="31"/>
      <c r="K1091" s="31">
        <v>-366.67</v>
      </c>
      <c r="L1091" s="55">
        <f>SUM(H1091:K1091)</f>
        <v>0</v>
      </c>
      <c r="M1091" s="30"/>
      <c r="N1091" s="31"/>
      <c r="O1091" s="31">
        <f>SUM(M1091:N1091)</f>
        <v>0</v>
      </c>
      <c r="P1091" s="31"/>
      <c r="Q1091" s="31">
        <f>SUM(O1091:P1091)</f>
        <v>0</v>
      </c>
      <c r="R1091" s="30"/>
      <c r="S1091" s="31"/>
      <c r="T1091" s="31">
        <f>SUM(R1091:S1091)</f>
        <v>0</v>
      </c>
      <c r="U1091" s="31"/>
      <c r="V1091" s="31">
        <f>SUM(T1091:U1091)</f>
        <v>0</v>
      </c>
      <c r="X1091" s="183"/>
    </row>
    <row r="1092" spans="1:24" ht="15.75" outlineLevel="1" collapsed="1" x14ac:dyDescent="0.2">
      <c r="A1092" s="32" t="s">
        <v>565</v>
      </c>
      <c r="B1092" s="32" t="s">
        <v>547</v>
      </c>
      <c r="C1092" s="32"/>
      <c r="D1092" s="32"/>
      <c r="E1092" s="33" t="s">
        <v>548</v>
      </c>
      <c r="F1092" s="30">
        <f>F1093+F1098</f>
        <v>19678.864859999998</v>
      </c>
      <c r="G1092" s="30">
        <f t="shared" ref="G1092" si="1698">G1093+G1098</f>
        <v>-6749.9999699999998</v>
      </c>
      <c r="H1092" s="30">
        <f>H1093+H1098+H1125</f>
        <v>12928.864889999999</v>
      </c>
      <c r="I1092" s="30">
        <f t="shared" ref="I1092:V1092" si="1699">I1093+I1098+I1125</f>
        <v>18750</v>
      </c>
      <c r="J1092" s="30">
        <f t="shared" si="1699"/>
        <v>5145.4679999999998</v>
      </c>
      <c r="K1092" s="30">
        <f>K1093+K1098+K1125</f>
        <v>11388.327960000001</v>
      </c>
      <c r="L1092" s="30">
        <f t="shared" si="1699"/>
        <v>48212.660850000007</v>
      </c>
      <c r="M1092" s="30">
        <f t="shared" si="1699"/>
        <v>4327.3</v>
      </c>
      <c r="N1092" s="30">
        <f t="shared" si="1699"/>
        <v>0</v>
      </c>
      <c r="O1092" s="30">
        <f t="shared" si="1699"/>
        <v>4327.3</v>
      </c>
      <c r="P1092" s="30">
        <f t="shared" si="1699"/>
        <v>0</v>
      </c>
      <c r="Q1092" s="30">
        <f t="shared" si="1699"/>
        <v>4327.3</v>
      </c>
      <c r="R1092" s="30">
        <f t="shared" si="1699"/>
        <v>4327.3</v>
      </c>
      <c r="S1092" s="30">
        <f t="shared" si="1699"/>
        <v>0</v>
      </c>
      <c r="T1092" s="30">
        <f t="shared" si="1699"/>
        <v>4327.3</v>
      </c>
      <c r="U1092" s="30">
        <f t="shared" si="1699"/>
        <v>0</v>
      </c>
      <c r="V1092" s="30">
        <f t="shared" si="1699"/>
        <v>4327.3</v>
      </c>
      <c r="X1092" s="183"/>
    </row>
    <row r="1093" spans="1:24" ht="31.5" hidden="1" outlineLevel="2" x14ac:dyDescent="0.2">
      <c r="A1093" s="32" t="s">
        <v>565</v>
      </c>
      <c r="B1093" s="32" t="s">
        <v>547</v>
      </c>
      <c r="C1093" s="32" t="s">
        <v>49</v>
      </c>
      <c r="D1093" s="32"/>
      <c r="E1093" s="33" t="s">
        <v>50</v>
      </c>
      <c r="F1093" s="30">
        <f t="shared" ref="F1093:V1093" si="1700">F1094</f>
        <v>15.3</v>
      </c>
      <c r="G1093" s="30">
        <f t="shared" si="1700"/>
        <v>0</v>
      </c>
      <c r="H1093" s="30">
        <f t="shared" si="1700"/>
        <v>15.3</v>
      </c>
      <c r="I1093" s="30">
        <f t="shared" si="1700"/>
        <v>0</v>
      </c>
      <c r="J1093" s="30">
        <f t="shared" si="1700"/>
        <v>0</v>
      </c>
      <c r="K1093" s="30">
        <f t="shared" si="1700"/>
        <v>0</v>
      </c>
      <c r="L1093" s="30">
        <f t="shared" si="1700"/>
        <v>15.3</v>
      </c>
      <c r="M1093" s="30">
        <f t="shared" si="1700"/>
        <v>15.3</v>
      </c>
      <c r="N1093" s="30">
        <f t="shared" si="1700"/>
        <v>0</v>
      </c>
      <c r="O1093" s="30">
        <f t="shared" si="1700"/>
        <v>15.3</v>
      </c>
      <c r="P1093" s="30">
        <f t="shared" si="1700"/>
        <v>0</v>
      </c>
      <c r="Q1093" s="30">
        <f t="shared" si="1700"/>
        <v>15.3</v>
      </c>
      <c r="R1093" s="30">
        <f>R1094</f>
        <v>15.3</v>
      </c>
      <c r="S1093" s="30">
        <f t="shared" si="1700"/>
        <v>0</v>
      </c>
      <c r="T1093" s="30">
        <f t="shared" si="1700"/>
        <v>15.3</v>
      </c>
      <c r="U1093" s="30">
        <f t="shared" si="1700"/>
        <v>0</v>
      </c>
      <c r="V1093" s="30">
        <f t="shared" si="1700"/>
        <v>15.3</v>
      </c>
      <c r="X1093" s="183"/>
    </row>
    <row r="1094" spans="1:24" ht="17.25" hidden="1" customHeight="1" outlineLevel="3" x14ac:dyDescent="0.2">
      <c r="A1094" s="32" t="s">
        <v>565</v>
      </c>
      <c r="B1094" s="32" t="s">
        <v>547</v>
      </c>
      <c r="C1094" s="32" t="s">
        <v>51</v>
      </c>
      <c r="D1094" s="32"/>
      <c r="E1094" s="33" t="s">
        <v>52</v>
      </c>
      <c r="F1094" s="30">
        <f t="shared" ref="F1094:V1094" si="1701">F1095</f>
        <v>15.3</v>
      </c>
      <c r="G1094" s="30">
        <f t="shared" si="1701"/>
        <v>0</v>
      </c>
      <c r="H1094" s="30">
        <f t="shared" si="1701"/>
        <v>15.3</v>
      </c>
      <c r="I1094" s="30">
        <f t="shared" si="1701"/>
        <v>0</v>
      </c>
      <c r="J1094" s="30">
        <f t="shared" si="1701"/>
        <v>0</v>
      </c>
      <c r="K1094" s="30">
        <f t="shared" si="1701"/>
        <v>0</v>
      </c>
      <c r="L1094" s="30">
        <f t="shared" si="1701"/>
        <v>15.3</v>
      </c>
      <c r="M1094" s="30">
        <f>M1095</f>
        <v>15.3</v>
      </c>
      <c r="N1094" s="30">
        <f t="shared" si="1701"/>
        <v>0</v>
      </c>
      <c r="O1094" s="30">
        <f t="shared" si="1701"/>
        <v>15.3</v>
      </c>
      <c r="P1094" s="30">
        <f t="shared" si="1701"/>
        <v>0</v>
      </c>
      <c r="Q1094" s="30">
        <f t="shared" si="1701"/>
        <v>15.3</v>
      </c>
      <c r="R1094" s="30">
        <f>R1095</f>
        <v>15.3</v>
      </c>
      <c r="S1094" s="30">
        <f t="shared" si="1701"/>
        <v>0</v>
      </c>
      <c r="T1094" s="30">
        <f t="shared" si="1701"/>
        <v>15.3</v>
      </c>
      <c r="U1094" s="30">
        <f t="shared" si="1701"/>
        <v>0</v>
      </c>
      <c r="V1094" s="30">
        <f t="shared" si="1701"/>
        <v>15.3</v>
      </c>
      <c r="X1094" s="183"/>
    </row>
    <row r="1095" spans="1:24" ht="18.75" hidden="1" customHeight="1" outlineLevel="4" x14ac:dyDescent="0.2">
      <c r="A1095" s="32" t="s">
        <v>565</v>
      </c>
      <c r="B1095" s="32" t="s">
        <v>547</v>
      </c>
      <c r="C1095" s="32" t="s">
        <v>368</v>
      </c>
      <c r="D1095" s="32"/>
      <c r="E1095" s="33" t="s">
        <v>369</v>
      </c>
      <c r="F1095" s="30">
        <f t="shared" ref="F1095:V1096" si="1702">F1096</f>
        <v>15.3</v>
      </c>
      <c r="G1095" s="30">
        <f t="shared" si="1702"/>
        <v>0</v>
      </c>
      <c r="H1095" s="30">
        <f t="shared" si="1702"/>
        <v>15.3</v>
      </c>
      <c r="I1095" s="30">
        <f t="shared" si="1702"/>
        <v>0</v>
      </c>
      <c r="J1095" s="30">
        <f t="shared" si="1702"/>
        <v>0</v>
      </c>
      <c r="K1095" s="30">
        <f t="shared" si="1702"/>
        <v>0</v>
      </c>
      <c r="L1095" s="30">
        <f t="shared" si="1702"/>
        <v>15.3</v>
      </c>
      <c r="M1095" s="30">
        <f t="shared" si="1702"/>
        <v>15.3</v>
      </c>
      <c r="N1095" s="30">
        <f t="shared" si="1702"/>
        <v>0</v>
      </c>
      <c r="O1095" s="30">
        <f t="shared" si="1702"/>
        <v>15.3</v>
      </c>
      <c r="P1095" s="30">
        <f t="shared" si="1702"/>
        <v>0</v>
      </c>
      <c r="Q1095" s="30">
        <f t="shared" si="1702"/>
        <v>15.3</v>
      </c>
      <c r="R1095" s="30">
        <f t="shared" ref="R1095:R1096" si="1703">R1096</f>
        <v>15.3</v>
      </c>
      <c r="S1095" s="30">
        <f t="shared" si="1702"/>
        <v>0</v>
      </c>
      <c r="T1095" s="30">
        <f t="shared" si="1702"/>
        <v>15.3</v>
      </c>
      <c r="U1095" s="30">
        <f t="shared" si="1702"/>
        <v>0</v>
      </c>
      <c r="V1095" s="30">
        <f t="shared" si="1702"/>
        <v>15.3</v>
      </c>
      <c r="X1095" s="183"/>
    </row>
    <row r="1096" spans="1:24" ht="15.75" hidden="1" outlineLevel="5" x14ac:dyDescent="0.2">
      <c r="A1096" s="32" t="s">
        <v>565</v>
      </c>
      <c r="B1096" s="32" t="s">
        <v>547</v>
      </c>
      <c r="C1096" s="32" t="s">
        <v>370</v>
      </c>
      <c r="D1096" s="32"/>
      <c r="E1096" s="33" t="s">
        <v>371</v>
      </c>
      <c r="F1096" s="30">
        <f t="shared" si="1702"/>
        <v>15.3</v>
      </c>
      <c r="G1096" s="30">
        <f t="shared" si="1702"/>
        <v>0</v>
      </c>
      <c r="H1096" s="30">
        <f t="shared" si="1702"/>
        <v>15.3</v>
      </c>
      <c r="I1096" s="30">
        <f t="shared" si="1702"/>
        <v>0</v>
      </c>
      <c r="J1096" s="30">
        <f t="shared" si="1702"/>
        <v>0</v>
      </c>
      <c r="K1096" s="30">
        <f t="shared" si="1702"/>
        <v>0</v>
      </c>
      <c r="L1096" s="30">
        <f t="shared" si="1702"/>
        <v>15.3</v>
      </c>
      <c r="M1096" s="30">
        <f t="shared" si="1702"/>
        <v>15.3</v>
      </c>
      <c r="N1096" s="30">
        <f t="shared" si="1702"/>
        <v>0</v>
      </c>
      <c r="O1096" s="30">
        <f t="shared" si="1702"/>
        <v>15.3</v>
      </c>
      <c r="P1096" s="30">
        <f t="shared" si="1702"/>
        <v>0</v>
      </c>
      <c r="Q1096" s="30">
        <f t="shared" si="1702"/>
        <v>15.3</v>
      </c>
      <c r="R1096" s="30">
        <f t="shared" si="1703"/>
        <v>15.3</v>
      </c>
      <c r="S1096" s="30">
        <f t="shared" si="1702"/>
        <v>0</v>
      </c>
      <c r="T1096" s="30">
        <f t="shared" si="1702"/>
        <v>15.3</v>
      </c>
      <c r="U1096" s="30">
        <f t="shared" si="1702"/>
        <v>0</v>
      </c>
      <c r="V1096" s="30">
        <f t="shared" si="1702"/>
        <v>15.3</v>
      </c>
      <c r="X1096" s="183"/>
    </row>
    <row r="1097" spans="1:24" ht="15.75" hidden="1" outlineLevel="7" x14ac:dyDescent="0.2">
      <c r="A1097" s="34" t="s">
        <v>565</v>
      </c>
      <c r="B1097" s="34" t="s">
        <v>547</v>
      </c>
      <c r="C1097" s="34" t="s">
        <v>370</v>
      </c>
      <c r="D1097" s="34" t="s">
        <v>7</v>
      </c>
      <c r="E1097" s="35" t="s">
        <v>8</v>
      </c>
      <c r="F1097" s="31">
        <v>15.3</v>
      </c>
      <c r="G1097" s="31"/>
      <c r="H1097" s="31">
        <f>SUM(F1097:G1097)</f>
        <v>15.3</v>
      </c>
      <c r="I1097" s="31"/>
      <c r="J1097" s="31"/>
      <c r="K1097" s="31"/>
      <c r="L1097" s="31">
        <f>SUM(H1097:K1097)</f>
        <v>15.3</v>
      </c>
      <c r="M1097" s="31">
        <v>15.3</v>
      </c>
      <c r="N1097" s="31"/>
      <c r="O1097" s="31">
        <f>SUM(M1097:N1097)</f>
        <v>15.3</v>
      </c>
      <c r="P1097" s="31"/>
      <c r="Q1097" s="31">
        <f>SUM(O1097:P1097)</f>
        <v>15.3</v>
      </c>
      <c r="R1097" s="31">
        <v>15.3</v>
      </c>
      <c r="S1097" s="31"/>
      <c r="T1097" s="31">
        <f>SUM(R1097:S1097)</f>
        <v>15.3</v>
      </c>
      <c r="U1097" s="31"/>
      <c r="V1097" s="31">
        <f>SUM(T1097:U1097)</f>
        <v>15.3</v>
      </c>
      <c r="X1097" s="183"/>
    </row>
    <row r="1098" spans="1:24" ht="23.25" customHeight="1" outlineLevel="2" x14ac:dyDescent="0.2">
      <c r="A1098" s="32" t="s">
        <v>565</v>
      </c>
      <c r="B1098" s="32" t="s">
        <v>547</v>
      </c>
      <c r="C1098" s="32" t="s">
        <v>260</v>
      </c>
      <c r="D1098" s="32"/>
      <c r="E1098" s="33" t="s">
        <v>261</v>
      </c>
      <c r="F1098" s="30">
        <f>F1099</f>
        <v>19663.564859999999</v>
      </c>
      <c r="G1098" s="30">
        <f t="shared" ref="G1098:L1098" si="1704">G1099</f>
        <v>-6749.9999699999998</v>
      </c>
      <c r="H1098" s="30">
        <f t="shared" si="1704"/>
        <v>12913.56489</v>
      </c>
      <c r="I1098" s="30">
        <f t="shared" si="1704"/>
        <v>18750</v>
      </c>
      <c r="J1098" s="30">
        <f t="shared" si="1704"/>
        <v>5145.4679999999998</v>
      </c>
      <c r="K1098" s="30">
        <f t="shared" si="1704"/>
        <v>11250</v>
      </c>
      <c r="L1098" s="30">
        <f t="shared" si="1704"/>
        <v>48059.032890000002</v>
      </c>
      <c r="M1098" s="30">
        <f t="shared" ref="M1098:R1098" si="1705">M1099</f>
        <v>4312</v>
      </c>
      <c r="N1098" s="30">
        <f t="shared" ref="N1098" si="1706">N1099</f>
        <v>0</v>
      </c>
      <c r="O1098" s="30">
        <f t="shared" ref="O1098:Q1098" si="1707">O1099</f>
        <v>4312</v>
      </c>
      <c r="P1098" s="30">
        <f t="shared" si="1707"/>
        <v>0</v>
      </c>
      <c r="Q1098" s="30">
        <f t="shared" si="1707"/>
        <v>4312</v>
      </c>
      <c r="R1098" s="30">
        <f t="shared" si="1705"/>
        <v>4312</v>
      </c>
      <c r="S1098" s="30">
        <f t="shared" ref="S1098" si="1708">S1099</f>
        <v>0</v>
      </c>
      <c r="T1098" s="30">
        <f t="shared" ref="T1098:V1098" si="1709">T1099</f>
        <v>4312</v>
      </c>
      <c r="U1098" s="30">
        <f t="shared" si="1709"/>
        <v>0</v>
      </c>
      <c r="V1098" s="30">
        <f t="shared" si="1709"/>
        <v>4312</v>
      </c>
      <c r="X1098" s="183"/>
    </row>
    <row r="1099" spans="1:24" ht="15.75" outlineLevel="3" x14ac:dyDescent="0.2">
      <c r="A1099" s="32" t="s">
        <v>565</v>
      </c>
      <c r="B1099" s="32" t="s">
        <v>547</v>
      </c>
      <c r="C1099" s="32" t="s">
        <v>262</v>
      </c>
      <c r="D1099" s="32"/>
      <c r="E1099" s="33" t="s">
        <v>263</v>
      </c>
      <c r="F1099" s="30">
        <f>F1100+F1120</f>
        <v>19663.564859999999</v>
      </c>
      <c r="G1099" s="30">
        <f t="shared" ref="G1099:J1099" si="1710">G1100+G1120</f>
        <v>-6749.9999699999998</v>
      </c>
      <c r="H1099" s="30">
        <f t="shared" si="1710"/>
        <v>12913.56489</v>
      </c>
      <c r="I1099" s="30">
        <f t="shared" si="1710"/>
        <v>18750</v>
      </c>
      <c r="J1099" s="30">
        <f t="shared" si="1710"/>
        <v>5145.4679999999998</v>
      </c>
      <c r="K1099" s="30">
        <f t="shared" ref="K1099:L1099" si="1711">K1100+K1120</f>
        <v>11250</v>
      </c>
      <c r="L1099" s="30">
        <f t="shared" si="1711"/>
        <v>48059.032890000002</v>
      </c>
      <c r="M1099" s="30">
        <f t="shared" ref="M1099:R1099" si="1712">M1100+M1120</f>
        <v>4312</v>
      </c>
      <c r="N1099" s="30">
        <f t="shared" ref="N1099" si="1713">N1100+N1120</f>
        <v>0</v>
      </c>
      <c r="O1099" s="30">
        <f t="shared" ref="O1099:Q1099" si="1714">O1100+O1120</f>
        <v>4312</v>
      </c>
      <c r="P1099" s="30">
        <f t="shared" si="1714"/>
        <v>0</v>
      </c>
      <c r="Q1099" s="30">
        <f t="shared" si="1714"/>
        <v>4312</v>
      </c>
      <c r="R1099" s="30">
        <f t="shared" si="1712"/>
        <v>4312</v>
      </c>
      <c r="S1099" s="30">
        <f t="shared" ref="S1099" si="1715">S1100+S1120</f>
        <v>0</v>
      </c>
      <c r="T1099" s="30">
        <f t="shared" ref="T1099:V1099" si="1716">T1100+T1120</f>
        <v>4312</v>
      </c>
      <c r="U1099" s="30">
        <f t="shared" si="1716"/>
        <v>0</v>
      </c>
      <c r="V1099" s="30">
        <f t="shared" si="1716"/>
        <v>4312</v>
      </c>
      <c r="X1099" s="183"/>
    </row>
    <row r="1100" spans="1:24" ht="31.5" outlineLevel="4" x14ac:dyDescent="0.2">
      <c r="A1100" s="32" t="s">
        <v>565</v>
      </c>
      <c r="B1100" s="32" t="s">
        <v>547</v>
      </c>
      <c r="C1100" s="32" t="s">
        <v>264</v>
      </c>
      <c r="D1100" s="32"/>
      <c r="E1100" s="33" t="s">
        <v>265</v>
      </c>
      <c r="F1100" s="30">
        <f>F1114+F1116+F1101+F1118+F1103</f>
        <v>15566.56486</v>
      </c>
      <c r="G1100" s="30">
        <f t="shared" ref="G1100" si="1717">G1114+G1116+G1101+G1118+G1103</f>
        <v>-6749.9999699999998</v>
      </c>
      <c r="H1100" s="30">
        <f>H1114+H1116+H1101+H1118+H1103+H1112+H1110+H1106</f>
        <v>8816.5648899999997</v>
      </c>
      <c r="I1100" s="30">
        <f t="shared" ref="I1100:V1100" si="1718">I1114+I1116+I1101+I1118+I1103+I1112+I1110+I1106</f>
        <v>18750</v>
      </c>
      <c r="J1100" s="30">
        <f t="shared" si="1718"/>
        <v>5103</v>
      </c>
      <c r="K1100" s="30">
        <f t="shared" si="1718"/>
        <v>11250</v>
      </c>
      <c r="L1100" s="30">
        <f t="shared" si="1718"/>
        <v>43919.564890000001</v>
      </c>
      <c r="M1100" s="30">
        <f t="shared" si="1718"/>
        <v>215</v>
      </c>
      <c r="N1100" s="30">
        <f t="shared" si="1718"/>
        <v>0</v>
      </c>
      <c r="O1100" s="30">
        <f t="shared" si="1718"/>
        <v>215</v>
      </c>
      <c r="P1100" s="30">
        <f t="shared" si="1718"/>
        <v>0</v>
      </c>
      <c r="Q1100" s="30">
        <f t="shared" si="1718"/>
        <v>215</v>
      </c>
      <c r="R1100" s="30">
        <f t="shared" si="1718"/>
        <v>215</v>
      </c>
      <c r="S1100" s="30">
        <f t="shared" si="1718"/>
        <v>0</v>
      </c>
      <c r="T1100" s="30">
        <f t="shared" si="1718"/>
        <v>215</v>
      </c>
      <c r="U1100" s="30">
        <f t="shared" si="1718"/>
        <v>0</v>
      </c>
      <c r="V1100" s="30">
        <f t="shared" si="1718"/>
        <v>215</v>
      </c>
      <c r="X1100" s="183"/>
    </row>
    <row r="1101" spans="1:24" ht="15.75" outlineLevel="4" x14ac:dyDescent="0.2">
      <c r="A1101" s="32" t="s">
        <v>565</v>
      </c>
      <c r="B1101" s="32" t="s">
        <v>547</v>
      </c>
      <c r="C1101" s="32" t="s">
        <v>634</v>
      </c>
      <c r="D1101" s="32"/>
      <c r="E1101" s="33" t="s">
        <v>635</v>
      </c>
      <c r="F1101" s="30">
        <f>F1102</f>
        <v>692.1</v>
      </c>
      <c r="G1101" s="30">
        <f t="shared" ref="G1101:L1101" si="1719">G1102</f>
        <v>0</v>
      </c>
      <c r="H1101" s="30">
        <f t="shared" si="1719"/>
        <v>692.1</v>
      </c>
      <c r="I1101" s="30">
        <f t="shared" si="1719"/>
        <v>0</v>
      </c>
      <c r="J1101" s="30">
        <f t="shared" si="1719"/>
        <v>0</v>
      </c>
      <c r="K1101" s="30">
        <f t="shared" si="1719"/>
        <v>5000</v>
      </c>
      <c r="L1101" s="30">
        <f t="shared" si="1719"/>
        <v>5692.1</v>
      </c>
      <c r="M1101" s="30">
        <f t="shared" ref="M1101:R1101" si="1720">M1102</f>
        <v>0</v>
      </c>
      <c r="N1101" s="30">
        <f t="shared" ref="N1101" si="1721">N1102</f>
        <v>0</v>
      </c>
      <c r="O1101" s="30">
        <f t="shared" ref="O1101:Q1101" si="1722">O1102</f>
        <v>0</v>
      </c>
      <c r="P1101" s="30">
        <f t="shared" si="1722"/>
        <v>0</v>
      </c>
      <c r="Q1101" s="30">
        <f t="shared" si="1722"/>
        <v>0</v>
      </c>
      <c r="R1101" s="30">
        <f t="shared" si="1720"/>
        <v>0</v>
      </c>
      <c r="S1101" s="30">
        <f t="shared" ref="S1101" si="1723">S1102</f>
        <v>0</v>
      </c>
      <c r="T1101" s="30">
        <f t="shared" ref="T1101:V1101" si="1724">T1102</f>
        <v>0</v>
      </c>
      <c r="U1101" s="30">
        <f t="shared" si="1724"/>
        <v>0</v>
      </c>
      <c r="V1101" s="30">
        <f t="shared" si="1724"/>
        <v>0</v>
      </c>
      <c r="X1101" s="183"/>
    </row>
    <row r="1102" spans="1:24" ht="31.5" outlineLevel="4" x14ac:dyDescent="0.2">
      <c r="A1102" s="34" t="s">
        <v>565</v>
      </c>
      <c r="B1102" s="34" t="s">
        <v>547</v>
      </c>
      <c r="C1102" s="34" t="s">
        <v>634</v>
      </c>
      <c r="D1102" s="34" t="s">
        <v>65</v>
      </c>
      <c r="E1102" s="35" t="s">
        <v>66</v>
      </c>
      <c r="F1102" s="31">
        <v>692.1</v>
      </c>
      <c r="G1102" s="31"/>
      <c r="H1102" s="31">
        <f>SUM(F1102:G1102)</f>
        <v>692.1</v>
      </c>
      <c r="I1102" s="31"/>
      <c r="J1102" s="31"/>
      <c r="K1102" s="31">
        <v>5000</v>
      </c>
      <c r="L1102" s="31">
        <f>SUM(H1102:K1102)</f>
        <v>5692.1</v>
      </c>
      <c r="M1102" s="30"/>
      <c r="N1102" s="31"/>
      <c r="O1102" s="31">
        <f>SUM(M1102:N1102)</f>
        <v>0</v>
      </c>
      <c r="P1102" s="31"/>
      <c r="Q1102" s="31">
        <f>SUM(O1102:P1102)</f>
        <v>0</v>
      </c>
      <c r="R1102" s="30"/>
      <c r="S1102" s="31"/>
      <c r="T1102" s="31">
        <f>SUM(R1102:S1102)</f>
        <v>0</v>
      </c>
      <c r="U1102" s="31"/>
      <c r="V1102" s="31">
        <f>SUM(T1102:U1102)</f>
        <v>0</v>
      </c>
      <c r="X1102" s="183"/>
    </row>
    <row r="1103" spans="1:24" ht="15.75" outlineLevel="4" x14ac:dyDescent="0.2">
      <c r="A1103" s="32" t="s">
        <v>565</v>
      </c>
      <c r="B1103" s="32" t="s">
        <v>547</v>
      </c>
      <c r="C1103" s="32" t="s">
        <v>387</v>
      </c>
      <c r="D1103" s="32"/>
      <c r="E1103" s="33" t="s">
        <v>388</v>
      </c>
      <c r="F1103" s="30">
        <f>F1104+F1105</f>
        <v>215</v>
      </c>
      <c r="G1103" s="30">
        <f t="shared" ref="G1103:J1103" si="1725">G1104+G1105</f>
        <v>0</v>
      </c>
      <c r="H1103" s="30">
        <f t="shared" si="1725"/>
        <v>215</v>
      </c>
      <c r="I1103" s="30">
        <f t="shared" si="1725"/>
        <v>0</v>
      </c>
      <c r="J1103" s="30">
        <f t="shared" si="1725"/>
        <v>0</v>
      </c>
      <c r="K1103" s="30">
        <f t="shared" ref="K1103:L1103" si="1726">K1104+K1105</f>
        <v>0</v>
      </c>
      <c r="L1103" s="30">
        <f t="shared" si="1726"/>
        <v>215</v>
      </c>
      <c r="M1103" s="30">
        <f t="shared" ref="M1103:R1103" si="1727">M1104+M1105</f>
        <v>215</v>
      </c>
      <c r="N1103" s="30">
        <f t="shared" ref="N1103" si="1728">N1104+N1105</f>
        <v>0</v>
      </c>
      <c r="O1103" s="30">
        <f t="shared" ref="O1103:Q1103" si="1729">O1104+O1105</f>
        <v>215</v>
      </c>
      <c r="P1103" s="30">
        <f t="shared" si="1729"/>
        <v>0</v>
      </c>
      <c r="Q1103" s="30">
        <f t="shared" si="1729"/>
        <v>215</v>
      </c>
      <c r="R1103" s="30">
        <f t="shared" si="1727"/>
        <v>215</v>
      </c>
      <c r="S1103" s="30">
        <f t="shared" ref="S1103" si="1730">S1104+S1105</f>
        <v>0</v>
      </c>
      <c r="T1103" s="30">
        <f t="shared" ref="T1103:V1103" si="1731">T1104+T1105</f>
        <v>215</v>
      </c>
      <c r="U1103" s="30">
        <f t="shared" si="1731"/>
        <v>0</v>
      </c>
      <c r="V1103" s="30">
        <f t="shared" si="1731"/>
        <v>215</v>
      </c>
      <c r="X1103" s="183"/>
    </row>
    <row r="1104" spans="1:24" ht="15.75" outlineLevel="4" x14ac:dyDescent="0.2">
      <c r="A1104" s="34" t="s">
        <v>565</v>
      </c>
      <c r="B1104" s="34" t="s">
        <v>547</v>
      </c>
      <c r="C1104" s="34" t="s">
        <v>387</v>
      </c>
      <c r="D1104" s="34" t="s">
        <v>7</v>
      </c>
      <c r="E1104" s="35" t="s">
        <v>8</v>
      </c>
      <c r="F1104" s="31">
        <v>120</v>
      </c>
      <c r="G1104" s="31"/>
      <c r="H1104" s="31">
        <f>SUM(F1104:G1104)</f>
        <v>120</v>
      </c>
      <c r="I1104" s="31"/>
      <c r="J1104" s="31"/>
      <c r="K1104" s="31">
        <v>-120</v>
      </c>
      <c r="L1104" s="31">
        <f>SUM(H1104:K1104)</f>
        <v>0</v>
      </c>
      <c r="M1104" s="31">
        <v>120</v>
      </c>
      <c r="N1104" s="31"/>
      <c r="O1104" s="31">
        <f>SUM(M1104:N1104)</f>
        <v>120</v>
      </c>
      <c r="P1104" s="31"/>
      <c r="Q1104" s="31">
        <f>SUM(O1104:P1104)</f>
        <v>120</v>
      </c>
      <c r="R1104" s="31">
        <v>120</v>
      </c>
      <c r="S1104" s="31"/>
      <c r="T1104" s="31">
        <f>SUM(R1104:S1104)</f>
        <v>120</v>
      </c>
      <c r="U1104" s="31"/>
      <c r="V1104" s="31">
        <f>SUM(T1104:U1104)</f>
        <v>120</v>
      </c>
      <c r="X1104" s="183"/>
    </row>
    <row r="1105" spans="1:24" ht="31.5" outlineLevel="4" x14ac:dyDescent="0.2">
      <c r="A1105" s="34" t="s">
        <v>565</v>
      </c>
      <c r="B1105" s="34" t="s">
        <v>547</v>
      </c>
      <c r="C1105" s="34" t="s">
        <v>387</v>
      </c>
      <c r="D1105" s="34" t="s">
        <v>65</v>
      </c>
      <c r="E1105" s="35" t="s">
        <v>66</v>
      </c>
      <c r="F1105" s="31">
        <v>95</v>
      </c>
      <c r="G1105" s="31"/>
      <c r="H1105" s="31">
        <f>SUM(F1105:G1105)</f>
        <v>95</v>
      </c>
      <c r="I1105" s="31"/>
      <c r="J1105" s="31"/>
      <c r="K1105" s="31">
        <v>120</v>
      </c>
      <c r="L1105" s="31">
        <f>SUM(H1105:K1105)</f>
        <v>215</v>
      </c>
      <c r="M1105" s="31">
        <v>95</v>
      </c>
      <c r="N1105" s="31"/>
      <c r="O1105" s="31">
        <f>SUM(M1105:N1105)</f>
        <v>95</v>
      </c>
      <c r="P1105" s="31"/>
      <c r="Q1105" s="31">
        <f>SUM(O1105:P1105)</f>
        <v>95</v>
      </c>
      <c r="R1105" s="31">
        <v>95</v>
      </c>
      <c r="S1105" s="31"/>
      <c r="T1105" s="31">
        <f>SUM(R1105:S1105)</f>
        <v>95</v>
      </c>
      <c r="U1105" s="31"/>
      <c r="V1105" s="31">
        <f>SUM(T1105:U1105)</f>
        <v>95</v>
      </c>
      <c r="X1105" s="183"/>
    </row>
    <row r="1106" spans="1:24" ht="31.5" outlineLevel="4" x14ac:dyDescent="0.2">
      <c r="A1106" s="112" t="s">
        <v>565</v>
      </c>
      <c r="B1106" s="112" t="s">
        <v>547</v>
      </c>
      <c r="C1106" s="32" t="s">
        <v>607</v>
      </c>
      <c r="D1106" s="32"/>
      <c r="E1106" s="33" t="s">
        <v>757</v>
      </c>
      <c r="F1106" s="30">
        <f>F1107</f>
        <v>28000</v>
      </c>
      <c r="G1106" s="30">
        <f t="shared" ref="G1106:L1106" si="1732">G1107</f>
        <v>0</v>
      </c>
      <c r="H1106" s="30">
        <f t="shared" si="1732"/>
        <v>0</v>
      </c>
      <c r="I1106" s="30">
        <f t="shared" si="1732"/>
        <v>0</v>
      </c>
      <c r="J1106" s="30">
        <f t="shared" si="1732"/>
        <v>5103</v>
      </c>
      <c r="K1106" s="30">
        <f t="shared" si="1732"/>
        <v>0</v>
      </c>
      <c r="L1106" s="30">
        <f t="shared" si="1732"/>
        <v>5103</v>
      </c>
      <c r="M1106" s="31"/>
      <c r="N1106" s="31"/>
      <c r="O1106" s="31"/>
      <c r="P1106" s="31"/>
      <c r="Q1106" s="31"/>
      <c r="R1106" s="31"/>
      <c r="S1106" s="31"/>
      <c r="T1106" s="31"/>
      <c r="U1106" s="31"/>
      <c r="V1106" s="31"/>
      <c r="X1106" s="183"/>
    </row>
    <row r="1107" spans="1:24" ht="15.75" outlineLevel="4" x14ac:dyDescent="0.2">
      <c r="A1107" s="114" t="s">
        <v>565</v>
      </c>
      <c r="B1107" s="114" t="s">
        <v>547</v>
      </c>
      <c r="C1107" s="34" t="s">
        <v>607</v>
      </c>
      <c r="D1107" s="34" t="s">
        <v>109</v>
      </c>
      <c r="E1107" s="35" t="s">
        <v>110</v>
      </c>
      <c r="F1107" s="31">
        <f>F1109</f>
        <v>28000</v>
      </c>
      <c r="G1107" s="31">
        <f t="shared" ref="G1107:L1107" si="1733">G1109</f>
        <v>0</v>
      </c>
      <c r="H1107" s="31">
        <f t="shared" si="1733"/>
        <v>0</v>
      </c>
      <c r="I1107" s="31">
        <f t="shared" si="1733"/>
        <v>0</v>
      </c>
      <c r="J1107" s="31">
        <f t="shared" si="1733"/>
        <v>5103</v>
      </c>
      <c r="K1107" s="31">
        <f t="shared" si="1733"/>
        <v>0</v>
      </c>
      <c r="L1107" s="31">
        <f t="shared" si="1733"/>
        <v>5103</v>
      </c>
      <c r="M1107" s="31"/>
      <c r="N1107" s="31"/>
      <c r="O1107" s="31"/>
      <c r="P1107" s="31"/>
      <c r="Q1107" s="31"/>
      <c r="R1107" s="31"/>
      <c r="S1107" s="31"/>
      <c r="T1107" s="31"/>
      <c r="U1107" s="31"/>
      <c r="V1107" s="31"/>
      <c r="X1107" s="183"/>
    </row>
    <row r="1108" spans="1:24" ht="15.75" outlineLevel="4" x14ac:dyDescent="0.2">
      <c r="A1108" s="114"/>
      <c r="B1108" s="114"/>
      <c r="C1108" s="34"/>
      <c r="D1108" s="34"/>
      <c r="E1108" s="52" t="s">
        <v>437</v>
      </c>
      <c r="F1108" s="30"/>
      <c r="G1108" s="30"/>
      <c r="H1108" s="30"/>
      <c r="I1108" s="30"/>
      <c r="J1108" s="30"/>
      <c r="K1108" s="30"/>
      <c r="L1108" s="30"/>
      <c r="M1108" s="31"/>
      <c r="N1108" s="31"/>
      <c r="O1108" s="31"/>
      <c r="P1108" s="31"/>
      <c r="Q1108" s="31"/>
      <c r="R1108" s="31"/>
      <c r="S1108" s="31"/>
      <c r="T1108" s="31"/>
      <c r="U1108" s="31"/>
      <c r="V1108" s="31"/>
      <c r="X1108" s="183"/>
    </row>
    <row r="1109" spans="1:24" ht="31.5" outlineLevel="4" x14ac:dyDescent="0.2">
      <c r="A1109" s="114"/>
      <c r="B1109" s="114"/>
      <c r="C1109" s="34"/>
      <c r="D1109" s="34"/>
      <c r="E1109" s="35" t="s">
        <v>757</v>
      </c>
      <c r="F1109" s="31">
        <v>28000</v>
      </c>
      <c r="G1109" s="31"/>
      <c r="H1109" s="31"/>
      <c r="I1109" s="31"/>
      <c r="J1109" s="31">
        <v>5103</v>
      </c>
      <c r="K1109" s="31"/>
      <c r="L1109" s="31">
        <f>SUM(H1109:K1109)</f>
        <v>5103</v>
      </c>
      <c r="M1109" s="31"/>
      <c r="N1109" s="31"/>
      <c r="O1109" s="31"/>
      <c r="P1109" s="31"/>
      <c r="Q1109" s="31"/>
      <c r="R1109" s="31"/>
      <c r="S1109" s="31"/>
      <c r="T1109" s="31"/>
      <c r="U1109" s="31"/>
      <c r="V1109" s="31"/>
      <c r="X1109" s="183"/>
    </row>
    <row r="1110" spans="1:24" ht="31.5" outlineLevel="4" x14ac:dyDescent="0.25">
      <c r="A1110" s="32" t="s">
        <v>565</v>
      </c>
      <c r="B1110" s="32" t="s">
        <v>547</v>
      </c>
      <c r="C1110" s="112" t="s">
        <v>808</v>
      </c>
      <c r="D1110" s="114"/>
      <c r="E1110" s="115" t="s">
        <v>619</v>
      </c>
      <c r="F1110" s="31"/>
      <c r="G1110" s="31"/>
      <c r="H1110" s="31"/>
      <c r="I1110" s="30">
        <f t="shared" ref="I1110:L1110" si="1734">I1111</f>
        <v>0</v>
      </c>
      <c r="J1110" s="30">
        <f t="shared" si="1734"/>
        <v>0</v>
      </c>
      <c r="K1110" s="30">
        <f t="shared" si="1734"/>
        <v>6250</v>
      </c>
      <c r="L1110" s="30">
        <f t="shared" si="1734"/>
        <v>6250</v>
      </c>
      <c r="M1110" s="31"/>
      <c r="N1110" s="31"/>
      <c r="O1110" s="31"/>
      <c r="P1110" s="31"/>
      <c r="Q1110" s="31"/>
      <c r="R1110" s="31"/>
      <c r="S1110" s="31"/>
      <c r="T1110" s="31"/>
      <c r="U1110" s="31"/>
      <c r="V1110" s="31"/>
      <c r="X1110" s="183"/>
    </row>
    <row r="1111" spans="1:24" ht="31.5" outlineLevel="4" x14ac:dyDescent="0.25">
      <c r="A1111" s="34" t="s">
        <v>565</v>
      </c>
      <c r="B1111" s="34" t="s">
        <v>547</v>
      </c>
      <c r="C1111" s="114" t="s">
        <v>808</v>
      </c>
      <c r="D1111" s="114" t="s">
        <v>65</v>
      </c>
      <c r="E1111" s="116" t="s">
        <v>66</v>
      </c>
      <c r="F1111" s="31"/>
      <c r="G1111" s="31"/>
      <c r="H1111" s="31"/>
      <c r="I1111" s="51"/>
      <c r="J1111" s="51"/>
      <c r="K1111" s="51">
        <v>6250</v>
      </c>
      <c r="L1111" s="51">
        <f>SUM(H1111:K1111)</f>
        <v>6250</v>
      </c>
      <c r="M1111" s="31"/>
      <c r="N1111" s="31"/>
      <c r="O1111" s="31"/>
      <c r="P1111" s="31"/>
      <c r="Q1111" s="31"/>
      <c r="R1111" s="31"/>
      <c r="S1111" s="31"/>
      <c r="T1111" s="31"/>
      <c r="U1111" s="31"/>
      <c r="V1111" s="31"/>
      <c r="X1111" s="183"/>
    </row>
    <row r="1112" spans="1:24" ht="31.5" outlineLevel="4" x14ac:dyDescent="0.25">
      <c r="A1112" s="32" t="s">
        <v>565</v>
      </c>
      <c r="B1112" s="32" t="s">
        <v>547</v>
      </c>
      <c r="C1112" s="112" t="s">
        <v>808</v>
      </c>
      <c r="D1112" s="114"/>
      <c r="E1112" s="115" t="s">
        <v>761</v>
      </c>
      <c r="F1112" s="31"/>
      <c r="G1112" s="31"/>
      <c r="H1112" s="31"/>
      <c r="I1112" s="30">
        <f t="shared" ref="G1112:L1114" si="1735">I1113</f>
        <v>18750</v>
      </c>
      <c r="J1112" s="30">
        <f t="shared" si="1735"/>
        <v>0</v>
      </c>
      <c r="K1112" s="30">
        <f t="shared" si="1735"/>
        <v>0</v>
      </c>
      <c r="L1112" s="30">
        <f t="shared" si="1735"/>
        <v>18750</v>
      </c>
      <c r="M1112" s="31"/>
      <c r="N1112" s="31"/>
      <c r="O1112" s="31"/>
      <c r="P1112" s="31"/>
      <c r="Q1112" s="31"/>
      <c r="R1112" s="31"/>
      <c r="S1112" s="31"/>
      <c r="T1112" s="31"/>
      <c r="U1112" s="31"/>
      <c r="V1112" s="31"/>
      <c r="X1112" s="183"/>
    </row>
    <row r="1113" spans="1:24" ht="31.5" outlineLevel="4" collapsed="1" x14ac:dyDescent="0.25">
      <c r="A1113" s="34" t="s">
        <v>565</v>
      </c>
      <c r="B1113" s="34" t="s">
        <v>547</v>
      </c>
      <c r="C1113" s="114" t="s">
        <v>808</v>
      </c>
      <c r="D1113" s="114" t="s">
        <v>65</v>
      </c>
      <c r="E1113" s="116" t="s">
        <v>66</v>
      </c>
      <c r="F1113" s="31"/>
      <c r="G1113" s="31"/>
      <c r="H1113" s="31"/>
      <c r="I1113" s="51">
        <v>18750</v>
      </c>
      <c r="J1113" s="51"/>
      <c r="K1113" s="51"/>
      <c r="L1113" s="51">
        <f>SUM(H1113:K1113)</f>
        <v>18750</v>
      </c>
      <c r="M1113" s="31"/>
      <c r="N1113" s="31"/>
      <c r="O1113" s="31"/>
      <c r="P1113" s="31"/>
      <c r="Q1113" s="31"/>
      <c r="R1113" s="31"/>
      <c r="S1113" s="31"/>
      <c r="T1113" s="31"/>
      <c r="U1113" s="31"/>
      <c r="V1113" s="31"/>
      <c r="X1113" s="183"/>
    </row>
    <row r="1114" spans="1:24" ht="47.25" hidden="1" outlineLevel="7" x14ac:dyDescent="0.2">
      <c r="A1114" s="32" t="s">
        <v>565</v>
      </c>
      <c r="B1114" s="32" t="s">
        <v>547</v>
      </c>
      <c r="C1114" s="32" t="s">
        <v>449</v>
      </c>
      <c r="D1114" s="34"/>
      <c r="E1114" s="33" t="s">
        <v>450</v>
      </c>
      <c r="F1114" s="30">
        <f>F1115</f>
        <v>3805.5105899999999</v>
      </c>
      <c r="G1114" s="30">
        <f t="shared" si="1735"/>
        <v>3.0000000000000001E-5</v>
      </c>
      <c r="H1114" s="30">
        <f t="shared" si="1735"/>
        <v>3805.51062</v>
      </c>
      <c r="I1114" s="30">
        <f t="shared" si="1735"/>
        <v>0</v>
      </c>
      <c r="J1114" s="30">
        <f t="shared" si="1735"/>
        <v>0</v>
      </c>
      <c r="K1114" s="30">
        <f t="shared" si="1735"/>
        <v>0</v>
      </c>
      <c r="L1114" s="30">
        <f t="shared" si="1735"/>
        <v>3805.51062</v>
      </c>
      <c r="M1114" s="30"/>
      <c r="N1114" s="30">
        <f t="shared" ref="N1114" si="1736">N1115</f>
        <v>0</v>
      </c>
      <c r="O1114" s="30">
        <f t="shared" ref="O1114:Q1114" si="1737">O1115</f>
        <v>0</v>
      </c>
      <c r="P1114" s="30">
        <f t="shared" si="1737"/>
        <v>0</v>
      </c>
      <c r="Q1114" s="30">
        <f t="shared" si="1737"/>
        <v>0</v>
      </c>
      <c r="R1114" s="30"/>
      <c r="S1114" s="30">
        <f t="shared" ref="S1114" si="1738">S1115</f>
        <v>0</v>
      </c>
      <c r="T1114" s="30">
        <f t="shared" ref="T1114:V1114" si="1739">T1115</f>
        <v>0</v>
      </c>
      <c r="U1114" s="30">
        <f t="shared" si="1739"/>
        <v>0</v>
      </c>
      <c r="V1114" s="30">
        <f t="shared" si="1739"/>
        <v>0</v>
      </c>
      <c r="X1114" s="183"/>
    </row>
    <row r="1115" spans="1:24" ht="31.5" hidden="1" outlineLevel="7" x14ac:dyDescent="0.2">
      <c r="A1115" s="34" t="s">
        <v>565</v>
      </c>
      <c r="B1115" s="34" t="s">
        <v>547</v>
      </c>
      <c r="C1115" s="34" t="s">
        <v>449</v>
      </c>
      <c r="D1115" s="34" t="s">
        <v>65</v>
      </c>
      <c r="E1115" s="35" t="s">
        <v>66</v>
      </c>
      <c r="F1115" s="31">
        <f>367.98475+1495.03694+1942.4889</f>
        <v>3805.5105899999999</v>
      </c>
      <c r="G1115" s="51">
        <v>3.0000000000000001E-5</v>
      </c>
      <c r="H1115" s="51">
        <f>SUM(F1115:G1115)</f>
        <v>3805.51062</v>
      </c>
      <c r="I1115" s="51"/>
      <c r="J1115" s="51"/>
      <c r="K1115" s="51"/>
      <c r="L1115" s="51">
        <f>SUM(H1115:K1115)</f>
        <v>3805.51062</v>
      </c>
      <c r="M1115" s="31"/>
      <c r="N1115" s="31"/>
      <c r="O1115" s="31">
        <f>SUM(M1115:N1115)</f>
        <v>0</v>
      </c>
      <c r="P1115" s="51"/>
      <c r="Q1115" s="51">
        <f>SUM(O1115:P1115)</f>
        <v>0</v>
      </c>
      <c r="R1115" s="31"/>
      <c r="S1115" s="31"/>
      <c r="T1115" s="31">
        <f>SUM(R1115:S1115)</f>
        <v>0</v>
      </c>
      <c r="U1115" s="51"/>
      <c r="V1115" s="51">
        <f>SUM(T1115:U1115)</f>
        <v>0</v>
      </c>
      <c r="X1115" s="183"/>
    </row>
    <row r="1116" spans="1:24" ht="47.25" hidden="1" outlineLevel="7" x14ac:dyDescent="0.2">
      <c r="A1116" s="32" t="s">
        <v>565</v>
      </c>
      <c r="B1116" s="32" t="s">
        <v>547</v>
      </c>
      <c r="C1116" s="32" t="s">
        <v>449</v>
      </c>
      <c r="D1116" s="34"/>
      <c r="E1116" s="33" t="s">
        <v>631</v>
      </c>
      <c r="F1116" s="30">
        <f>F1117</f>
        <v>4103.9542700000002</v>
      </c>
      <c r="G1116" s="30">
        <f t="shared" ref="G1116:L1116" si="1740">G1117</f>
        <v>0</v>
      </c>
      <c r="H1116" s="30">
        <f t="shared" si="1740"/>
        <v>4103.9542700000002</v>
      </c>
      <c r="I1116" s="30">
        <f t="shared" si="1740"/>
        <v>0</v>
      </c>
      <c r="J1116" s="30">
        <f t="shared" si="1740"/>
        <v>0</v>
      </c>
      <c r="K1116" s="30">
        <f t="shared" si="1740"/>
        <v>0</v>
      </c>
      <c r="L1116" s="30">
        <f t="shared" si="1740"/>
        <v>4103.9542700000002</v>
      </c>
      <c r="M1116" s="30"/>
      <c r="N1116" s="30">
        <f t="shared" ref="N1116" si="1741">N1117</f>
        <v>0</v>
      </c>
      <c r="O1116" s="30">
        <f t="shared" ref="O1116:Q1116" si="1742">O1117</f>
        <v>0</v>
      </c>
      <c r="P1116" s="30">
        <f t="shared" si="1742"/>
        <v>0</v>
      </c>
      <c r="Q1116" s="30">
        <f t="shared" si="1742"/>
        <v>0</v>
      </c>
      <c r="R1116" s="30"/>
      <c r="S1116" s="30">
        <f t="shared" ref="S1116" si="1743">S1117</f>
        <v>0</v>
      </c>
      <c r="T1116" s="30">
        <f t="shared" ref="T1116:V1116" si="1744">T1117</f>
        <v>0</v>
      </c>
      <c r="U1116" s="30">
        <f t="shared" si="1744"/>
        <v>0</v>
      </c>
      <c r="V1116" s="30">
        <f t="shared" si="1744"/>
        <v>0</v>
      </c>
      <c r="X1116" s="183"/>
    </row>
    <row r="1117" spans="1:24" ht="31.5" hidden="1" outlineLevel="7" x14ac:dyDescent="0.2">
      <c r="A1117" s="34" t="s">
        <v>565</v>
      </c>
      <c r="B1117" s="34" t="s">
        <v>547</v>
      </c>
      <c r="C1117" s="34" t="s">
        <v>449</v>
      </c>
      <c r="D1117" s="34" t="s">
        <v>65</v>
      </c>
      <c r="E1117" s="35" t="s">
        <v>66</v>
      </c>
      <c r="F1117" s="31">
        <f>1103.95427+1500+1500</f>
        <v>4103.9542700000002</v>
      </c>
      <c r="G1117" s="31"/>
      <c r="H1117" s="31">
        <f>SUM(F1117:G1117)</f>
        <v>4103.9542700000002</v>
      </c>
      <c r="I1117" s="31"/>
      <c r="J1117" s="31"/>
      <c r="K1117" s="31"/>
      <c r="L1117" s="31">
        <f>SUM(H1117:K1117)</f>
        <v>4103.9542700000002</v>
      </c>
      <c r="M1117" s="31"/>
      <c r="N1117" s="31"/>
      <c r="O1117" s="31">
        <f>SUM(M1117:N1117)</f>
        <v>0</v>
      </c>
      <c r="P1117" s="31"/>
      <c r="Q1117" s="31">
        <f>SUM(O1117:P1117)</f>
        <v>0</v>
      </c>
      <c r="R1117" s="31"/>
      <c r="S1117" s="31"/>
      <c r="T1117" s="31">
        <f>SUM(R1117:S1117)</f>
        <v>0</v>
      </c>
      <c r="U1117" s="31"/>
      <c r="V1117" s="31">
        <f>SUM(T1117:U1117)</f>
        <v>0</v>
      </c>
      <c r="X1117" s="183"/>
    </row>
    <row r="1118" spans="1:24" ht="31.5" hidden="1" customHeight="1" outlineLevel="7" x14ac:dyDescent="0.2">
      <c r="A1118" s="32" t="s">
        <v>565</v>
      </c>
      <c r="B1118" s="32" t="s">
        <v>547</v>
      </c>
      <c r="C1118" s="32" t="s">
        <v>266</v>
      </c>
      <c r="D1118" s="32"/>
      <c r="E1118" s="33" t="s">
        <v>419</v>
      </c>
      <c r="F1118" s="30">
        <f>F1119</f>
        <v>6750</v>
      </c>
      <c r="G1118" s="30">
        <f t="shared" ref="G1118:L1118" si="1745">G1119</f>
        <v>-6750</v>
      </c>
      <c r="H1118" s="30">
        <f t="shared" si="1745"/>
        <v>0</v>
      </c>
      <c r="I1118" s="30">
        <f t="shared" si="1745"/>
        <v>0</v>
      </c>
      <c r="J1118" s="30">
        <f t="shared" si="1745"/>
        <v>0</v>
      </c>
      <c r="K1118" s="30">
        <f t="shared" si="1745"/>
        <v>0</v>
      </c>
      <c r="L1118" s="30">
        <f t="shared" si="1745"/>
        <v>0</v>
      </c>
      <c r="M1118" s="31"/>
      <c r="N1118" s="30">
        <f t="shared" ref="N1118" si="1746">N1119</f>
        <v>0</v>
      </c>
      <c r="O1118" s="30">
        <f t="shared" ref="O1118:Q1118" si="1747">O1119</f>
        <v>0</v>
      </c>
      <c r="P1118" s="30">
        <f t="shared" si="1747"/>
        <v>0</v>
      </c>
      <c r="Q1118" s="30">
        <f t="shared" si="1747"/>
        <v>0</v>
      </c>
      <c r="R1118" s="31"/>
      <c r="S1118" s="30">
        <f t="shared" ref="S1118" si="1748">S1119</f>
        <v>0</v>
      </c>
      <c r="T1118" s="30">
        <f t="shared" ref="T1118:V1118" si="1749">T1119</f>
        <v>0</v>
      </c>
      <c r="U1118" s="30">
        <f t="shared" si="1749"/>
        <v>0</v>
      </c>
      <c r="V1118" s="30">
        <f t="shared" si="1749"/>
        <v>0</v>
      </c>
      <c r="X1118" s="183"/>
    </row>
    <row r="1119" spans="1:24" ht="31.5" hidden="1" outlineLevel="7" x14ac:dyDescent="0.2">
      <c r="A1119" s="34" t="s">
        <v>565</v>
      </c>
      <c r="B1119" s="34" t="s">
        <v>547</v>
      </c>
      <c r="C1119" s="34" t="s">
        <v>266</v>
      </c>
      <c r="D1119" s="34" t="s">
        <v>65</v>
      </c>
      <c r="E1119" s="35" t="s">
        <v>66</v>
      </c>
      <c r="F1119" s="31">
        <v>6750</v>
      </c>
      <c r="G1119" s="31">
        <v>-6750</v>
      </c>
      <c r="H1119" s="31">
        <f>SUM(F1119:G1119)</f>
        <v>0</v>
      </c>
      <c r="I1119" s="31"/>
      <c r="J1119" s="31"/>
      <c r="K1119" s="31"/>
      <c r="L1119" s="31">
        <f>SUM(H1119:K1119)</f>
        <v>0</v>
      </c>
      <c r="M1119" s="31"/>
      <c r="N1119" s="31"/>
      <c r="O1119" s="31">
        <f>SUM(M1119:N1119)</f>
        <v>0</v>
      </c>
      <c r="P1119" s="31"/>
      <c r="Q1119" s="31">
        <f>SUM(O1119:P1119)</f>
        <v>0</v>
      </c>
      <c r="R1119" s="31"/>
      <c r="S1119" s="31"/>
      <c r="T1119" s="31">
        <f>SUM(R1119:S1119)</f>
        <v>0</v>
      </c>
      <c r="U1119" s="31"/>
      <c r="V1119" s="31">
        <f>SUM(T1119:U1119)</f>
        <v>0</v>
      </c>
      <c r="X1119" s="183"/>
    </row>
    <row r="1120" spans="1:24" ht="31.5" outlineLevel="4" x14ac:dyDescent="0.2">
      <c r="A1120" s="32" t="s">
        <v>565</v>
      </c>
      <c r="B1120" s="32" t="s">
        <v>547</v>
      </c>
      <c r="C1120" s="32" t="s">
        <v>383</v>
      </c>
      <c r="D1120" s="32"/>
      <c r="E1120" s="33" t="s">
        <v>384</v>
      </c>
      <c r="F1120" s="30">
        <f t="shared" ref="F1120:V1120" si="1750">F1121</f>
        <v>4097</v>
      </c>
      <c r="G1120" s="30">
        <f t="shared" si="1750"/>
        <v>0</v>
      </c>
      <c r="H1120" s="30">
        <f t="shared" si="1750"/>
        <v>4097</v>
      </c>
      <c r="I1120" s="30">
        <f t="shared" si="1750"/>
        <v>0</v>
      </c>
      <c r="J1120" s="30">
        <f t="shared" si="1750"/>
        <v>42.468000000000004</v>
      </c>
      <c r="K1120" s="30">
        <f t="shared" si="1750"/>
        <v>0</v>
      </c>
      <c r="L1120" s="30">
        <f t="shared" si="1750"/>
        <v>4139.4679999999998</v>
      </c>
      <c r="M1120" s="30">
        <f t="shared" si="1750"/>
        <v>4097</v>
      </c>
      <c r="N1120" s="30">
        <f t="shared" si="1750"/>
        <v>0</v>
      </c>
      <c r="O1120" s="30">
        <f t="shared" si="1750"/>
        <v>4097</v>
      </c>
      <c r="P1120" s="30">
        <f t="shared" si="1750"/>
        <v>0</v>
      </c>
      <c r="Q1120" s="30">
        <f t="shared" si="1750"/>
        <v>4097</v>
      </c>
      <c r="R1120" s="30">
        <f>R1121</f>
        <v>4097</v>
      </c>
      <c r="S1120" s="30">
        <f t="shared" si="1750"/>
        <v>0</v>
      </c>
      <c r="T1120" s="30">
        <f t="shared" si="1750"/>
        <v>4097</v>
      </c>
      <c r="U1120" s="30">
        <f t="shared" si="1750"/>
        <v>0</v>
      </c>
      <c r="V1120" s="30">
        <f t="shared" si="1750"/>
        <v>4097</v>
      </c>
      <c r="X1120" s="183"/>
    </row>
    <row r="1121" spans="1:24" ht="22.5" customHeight="1" outlineLevel="5" x14ac:dyDescent="0.2">
      <c r="A1121" s="32" t="s">
        <v>565</v>
      </c>
      <c r="B1121" s="32" t="s">
        <v>547</v>
      </c>
      <c r="C1121" s="32" t="s">
        <v>389</v>
      </c>
      <c r="D1121" s="22"/>
      <c r="E1121" s="23" t="s">
        <v>390</v>
      </c>
      <c r="F1121" s="24">
        <f>F1122+F1123+F1124</f>
        <v>4097</v>
      </c>
      <c r="G1121" s="24">
        <f t="shared" ref="G1121:T1121" si="1751">G1122+G1123+G1124</f>
        <v>0</v>
      </c>
      <c r="H1121" s="24">
        <f t="shared" si="1751"/>
        <v>4097</v>
      </c>
      <c r="I1121" s="24">
        <f t="shared" si="1751"/>
        <v>0</v>
      </c>
      <c r="J1121" s="24">
        <f t="shared" si="1751"/>
        <v>42.468000000000004</v>
      </c>
      <c r="K1121" s="24">
        <f>K1122+K1123+K1124</f>
        <v>0</v>
      </c>
      <c r="L1121" s="24">
        <f t="shared" ref="L1121" si="1752">L1122+L1123+L1124</f>
        <v>4139.4679999999998</v>
      </c>
      <c r="M1121" s="24">
        <f t="shared" si="1751"/>
        <v>4097</v>
      </c>
      <c r="N1121" s="24">
        <f t="shared" si="1751"/>
        <v>0</v>
      </c>
      <c r="O1121" s="24">
        <f t="shared" si="1751"/>
        <v>4097</v>
      </c>
      <c r="P1121" s="24">
        <f>P1122+P1123+P1124</f>
        <v>0</v>
      </c>
      <c r="Q1121" s="24">
        <f t="shared" ref="Q1121" si="1753">Q1122+Q1123+Q1124</f>
        <v>4097</v>
      </c>
      <c r="R1121" s="24">
        <f t="shared" si="1751"/>
        <v>4097</v>
      </c>
      <c r="S1121" s="24">
        <f t="shared" si="1751"/>
        <v>0</v>
      </c>
      <c r="T1121" s="24">
        <f t="shared" si="1751"/>
        <v>4097</v>
      </c>
      <c r="U1121" s="24">
        <f>U1122+U1123+U1124</f>
        <v>0</v>
      </c>
      <c r="V1121" s="24">
        <f t="shared" ref="V1121" si="1754">V1122+V1123+V1124</f>
        <v>4097</v>
      </c>
      <c r="X1121" s="183"/>
    </row>
    <row r="1122" spans="1:24" ht="15.75" outlineLevel="7" x14ac:dyDescent="0.2">
      <c r="A1122" s="34" t="s">
        <v>565</v>
      </c>
      <c r="B1122" s="34" t="s">
        <v>547</v>
      </c>
      <c r="C1122" s="34" t="s">
        <v>389</v>
      </c>
      <c r="D1122" s="26" t="s">
        <v>7</v>
      </c>
      <c r="E1122" s="27" t="s">
        <v>8</v>
      </c>
      <c r="F1122" s="28">
        <v>4097</v>
      </c>
      <c r="G1122" s="28">
        <f>-700-3197</f>
        <v>-3897</v>
      </c>
      <c r="H1122" s="28">
        <f>SUM(F1122:G1122)</f>
        <v>200</v>
      </c>
      <c r="I1122" s="28"/>
      <c r="J1122" s="28">
        <v>42.468000000000004</v>
      </c>
      <c r="K1122" s="28">
        <v>90</v>
      </c>
      <c r="L1122" s="28">
        <f>SUM(H1122:K1122)</f>
        <v>332.46800000000002</v>
      </c>
      <c r="M1122" s="28">
        <v>4097</v>
      </c>
      <c r="N1122" s="28">
        <f>-700-3197</f>
        <v>-3897</v>
      </c>
      <c r="O1122" s="28">
        <f>SUM(M1122:N1122)</f>
        <v>200</v>
      </c>
      <c r="P1122" s="28"/>
      <c r="Q1122" s="28">
        <f>SUM(O1122:P1122)</f>
        <v>200</v>
      </c>
      <c r="R1122" s="28">
        <v>4097</v>
      </c>
      <c r="S1122" s="28">
        <f>-700-3197</f>
        <v>-3897</v>
      </c>
      <c r="T1122" s="28">
        <f>SUM(R1122:S1122)</f>
        <v>200</v>
      </c>
      <c r="U1122" s="28"/>
      <c r="V1122" s="28">
        <f>SUM(T1122:U1122)</f>
        <v>200</v>
      </c>
      <c r="X1122" s="183"/>
    </row>
    <row r="1123" spans="1:24" ht="15.75" outlineLevel="7" x14ac:dyDescent="0.2">
      <c r="A1123" s="34" t="s">
        <v>565</v>
      </c>
      <c r="B1123" s="34" t="s">
        <v>547</v>
      </c>
      <c r="C1123" s="34" t="s">
        <v>389</v>
      </c>
      <c r="D1123" s="26" t="s">
        <v>19</v>
      </c>
      <c r="E1123" s="27" t="s">
        <v>20</v>
      </c>
      <c r="F1123" s="28"/>
      <c r="G1123" s="28">
        <v>700</v>
      </c>
      <c r="H1123" s="28">
        <f t="shared" ref="H1123:H1124" si="1755">SUM(F1123:G1123)</f>
        <v>700</v>
      </c>
      <c r="I1123" s="28"/>
      <c r="J1123" s="28"/>
      <c r="K1123" s="28">
        <v>-90</v>
      </c>
      <c r="L1123" s="28">
        <f t="shared" ref="L1123:L1124" si="1756">SUM(H1123:K1123)</f>
        <v>610</v>
      </c>
      <c r="M1123" s="28"/>
      <c r="N1123" s="28">
        <v>700</v>
      </c>
      <c r="O1123" s="28">
        <f t="shared" ref="O1123:O1124" si="1757">SUM(M1123:N1123)</f>
        <v>700</v>
      </c>
      <c r="P1123" s="28"/>
      <c r="Q1123" s="28">
        <f t="shared" ref="Q1123:Q1124" si="1758">SUM(O1123:P1123)</f>
        <v>700</v>
      </c>
      <c r="R1123" s="28"/>
      <c r="S1123" s="28">
        <v>700</v>
      </c>
      <c r="T1123" s="28">
        <f t="shared" ref="T1123:T1124" si="1759">SUM(R1123:S1123)</f>
        <v>700</v>
      </c>
      <c r="U1123" s="28"/>
      <c r="V1123" s="28">
        <f t="shared" ref="V1123:V1124" si="1760">SUM(T1123:U1123)</f>
        <v>700</v>
      </c>
      <c r="X1123" s="183"/>
    </row>
    <row r="1124" spans="1:24" ht="31.5" hidden="1" outlineLevel="7" x14ac:dyDescent="0.2">
      <c r="A1124" s="34" t="s">
        <v>565</v>
      </c>
      <c r="B1124" s="34" t="s">
        <v>547</v>
      </c>
      <c r="C1124" s="34" t="s">
        <v>389</v>
      </c>
      <c r="D1124" s="26" t="s">
        <v>65</v>
      </c>
      <c r="E1124" s="27" t="s">
        <v>66</v>
      </c>
      <c r="F1124" s="28"/>
      <c r="G1124" s="28">
        <v>3197</v>
      </c>
      <c r="H1124" s="28">
        <f t="shared" si="1755"/>
        <v>3197</v>
      </c>
      <c r="I1124" s="28"/>
      <c r="J1124" s="28"/>
      <c r="K1124" s="28"/>
      <c r="L1124" s="28">
        <f t="shared" si="1756"/>
        <v>3197</v>
      </c>
      <c r="M1124" s="28"/>
      <c r="N1124" s="28">
        <v>3197</v>
      </c>
      <c r="O1124" s="28">
        <f t="shared" si="1757"/>
        <v>3197</v>
      </c>
      <c r="P1124" s="28"/>
      <c r="Q1124" s="28">
        <f t="shared" si="1758"/>
        <v>3197</v>
      </c>
      <c r="R1124" s="28"/>
      <c r="S1124" s="28">
        <v>3197</v>
      </c>
      <c r="T1124" s="28">
        <f t="shared" si="1759"/>
        <v>3197</v>
      </c>
      <c r="U1124" s="28"/>
      <c r="V1124" s="28">
        <f t="shared" si="1760"/>
        <v>3197</v>
      </c>
      <c r="X1124" s="183"/>
    </row>
    <row r="1125" spans="1:24" ht="31.5" outlineLevel="7" x14ac:dyDescent="0.2">
      <c r="A1125" s="32" t="s">
        <v>565</v>
      </c>
      <c r="B1125" s="32" t="s">
        <v>547</v>
      </c>
      <c r="C1125" s="32" t="s">
        <v>57</v>
      </c>
      <c r="D1125" s="32"/>
      <c r="E1125" s="33" t="s">
        <v>58</v>
      </c>
      <c r="F1125" s="28"/>
      <c r="G1125" s="28"/>
      <c r="H1125" s="28"/>
      <c r="I1125" s="30">
        <f t="shared" ref="I1125:L1126" si="1761">I1126</f>
        <v>0</v>
      </c>
      <c r="J1125" s="30">
        <f t="shared" si="1761"/>
        <v>0</v>
      </c>
      <c r="K1125" s="30">
        <f t="shared" si="1761"/>
        <v>138.32795999999999</v>
      </c>
      <c r="L1125" s="30">
        <f t="shared" si="1761"/>
        <v>138.32795999999999</v>
      </c>
      <c r="M1125" s="28"/>
      <c r="N1125" s="28"/>
      <c r="O1125" s="28"/>
      <c r="P1125" s="28"/>
      <c r="Q1125" s="28"/>
      <c r="R1125" s="28"/>
      <c r="S1125" s="28"/>
      <c r="T1125" s="28"/>
      <c r="U1125" s="28"/>
      <c r="V1125" s="28"/>
      <c r="X1125" s="183"/>
    </row>
    <row r="1126" spans="1:24" ht="31.5" outlineLevel="7" x14ac:dyDescent="0.2">
      <c r="A1126" s="32" t="s">
        <v>565</v>
      </c>
      <c r="B1126" s="32" t="s">
        <v>547</v>
      </c>
      <c r="C1126" s="32" t="s">
        <v>59</v>
      </c>
      <c r="D1126" s="32"/>
      <c r="E1126" s="33" t="s">
        <v>60</v>
      </c>
      <c r="F1126" s="28"/>
      <c r="G1126" s="28"/>
      <c r="H1126" s="28"/>
      <c r="I1126" s="30">
        <f t="shared" si="1761"/>
        <v>0</v>
      </c>
      <c r="J1126" s="30">
        <f t="shared" si="1761"/>
        <v>0</v>
      </c>
      <c r="K1126" s="30">
        <f t="shared" si="1761"/>
        <v>138.32795999999999</v>
      </c>
      <c r="L1126" s="30">
        <f t="shared" si="1761"/>
        <v>138.32795999999999</v>
      </c>
      <c r="M1126" s="28"/>
      <c r="N1126" s="28"/>
      <c r="O1126" s="28"/>
      <c r="P1126" s="28"/>
      <c r="Q1126" s="28"/>
      <c r="R1126" s="28"/>
      <c r="S1126" s="28"/>
      <c r="T1126" s="28"/>
      <c r="U1126" s="28"/>
      <c r="V1126" s="28"/>
      <c r="X1126" s="183"/>
    </row>
    <row r="1127" spans="1:24" ht="31.5" outlineLevel="7" x14ac:dyDescent="0.2">
      <c r="A1127" s="32" t="s">
        <v>565</v>
      </c>
      <c r="B1127" s="32" t="s">
        <v>547</v>
      </c>
      <c r="C1127" s="32" t="s">
        <v>61</v>
      </c>
      <c r="D1127" s="32"/>
      <c r="E1127" s="33" t="s">
        <v>62</v>
      </c>
      <c r="F1127" s="28"/>
      <c r="G1127" s="28"/>
      <c r="H1127" s="28"/>
      <c r="I1127" s="30">
        <f t="shared" ref="I1127:L1127" si="1762">I1128+I1130+I1132</f>
        <v>0</v>
      </c>
      <c r="J1127" s="30">
        <f t="shared" si="1762"/>
        <v>0</v>
      </c>
      <c r="K1127" s="30">
        <f t="shared" si="1762"/>
        <v>138.32795999999999</v>
      </c>
      <c r="L1127" s="30">
        <f t="shared" si="1762"/>
        <v>138.32795999999999</v>
      </c>
      <c r="M1127" s="28"/>
      <c r="N1127" s="28"/>
      <c r="O1127" s="28"/>
      <c r="P1127" s="28"/>
      <c r="Q1127" s="28"/>
      <c r="R1127" s="28"/>
      <c r="S1127" s="28"/>
      <c r="T1127" s="28"/>
      <c r="U1127" s="28"/>
      <c r="V1127" s="28"/>
      <c r="X1127" s="183"/>
    </row>
    <row r="1128" spans="1:24" ht="31.5" outlineLevel="7" x14ac:dyDescent="0.2">
      <c r="A1128" s="32" t="s">
        <v>565</v>
      </c>
      <c r="B1128" s="32" t="s">
        <v>547</v>
      </c>
      <c r="C1128" s="32" t="s">
        <v>442</v>
      </c>
      <c r="D1128" s="32"/>
      <c r="E1128" s="54" t="s">
        <v>492</v>
      </c>
      <c r="F1128" s="28"/>
      <c r="G1128" s="28"/>
      <c r="H1128" s="28"/>
      <c r="I1128" s="30">
        <f t="shared" ref="I1128:L1128" si="1763">I1129</f>
        <v>0</v>
      </c>
      <c r="J1128" s="30">
        <f t="shared" si="1763"/>
        <v>0</v>
      </c>
      <c r="K1128" s="30">
        <f t="shared" si="1763"/>
        <v>69.163979999999995</v>
      </c>
      <c r="L1128" s="30">
        <f t="shared" si="1763"/>
        <v>69.163979999999995</v>
      </c>
      <c r="M1128" s="28"/>
      <c r="N1128" s="28"/>
      <c r="O1128" s="28"/>
      <c r="P1128" s="28"/>
      <c r="Q1128" s="28"/>
      <c r="R1128" s="28"/>
      <c r="S1128" s="28"/>
      <c r="T1128" s="28"/>
      <c r="U1128" s="28"/>
      <c r="V1128" s="28"/>
      <c r="X1128" s="183"/>
    </row>
    <row r="1129" spans="1:24" ht="31.5" outlineLevel="7" x14ac:dyDescent="0.2">
      <c r="A1129" s="34" t="s">
        <v>565</v>
      </c>
      <c r="B1129" s="34" t="s">
        <v>547</v>
      </c>
      <c r="C1129" s="34" t="s">
        <v>442</v>
      </c>
      <c r="D1129" s="34" t="s">
        <v>65</v>
      </c>
      <c r="E1129" s="35" t="s">
        <v>66</v>
      </c>
      <c r="F1129" s="28"/>
      <c r="G1129" s="28"/>
      <c r="H1129" s="28"/>
      <c r="I1129" s="31"/>
      <c r="J1129" s="31"/>
      <c r="K1129" s="31">
        <v>69.163979999999995</v>
      </c>
      <c r="L1129" s="31">
        <f>SUM(H1129:K1129)</f>
        <v>69.163979999999995</v>
      </c>
      <c r="M1129" s="28"/>
      <c r="N1129" s="28"/>
      <c r="O1129" s="28"/>
      <c r="P1129" s="28"/>
      <c r="Q1129" s="28"/>
      <c r="R1129" s="28"/>
      <c r="S1129" s="28"/>
      <c r="T1129" s="28"/>
      <c r="U1129" s="28"/>
      <c r="V1129" s="28"/>
      <c r="X1129" s="183"/>
    </row>
    <row r="1130" spans="1:24" ht="31.5" outlineLevel="7" x14ac:dyDescent="0.2">
      <c r="A1130" s="32" t="s">
        <v>565</v>
      </c>
      <c r="B1130" s="32" t="s">
        <v>547</v>
      </c>
      <c r="C1130" s="32" t="s">
        <v>442</v>
      </c>
      <c r="D1130" s="32"/>
      <c r="E1130" s="54" t="s">
        <v>448</v>
      </c>
      <c r="F1130" s="28"/>
      <c r="G1130" s="28"/>
      <c r="H1130" s="28"/>
      <c r="I1130" s="30">
        <f t="shared" ref="I1130:L1130" si="1764">I1131</f>
        <v>0</v>
      </c>
      <c r="J1130" s="30">
        <f t="shared" si="1764"/>
        <v>0</v>
      </c>
      <c r="K1130" s="30">
        <f t="shared" si="1764"/>
        <v>69.163979999999995</v>
      </c>
      <c r="L1130" s="30">
        <f t="shared" si="1764"/>
        <v>69.163979999999995</v>
      </c>
      <c r="M1130" s="28"/>
      <c r="N1130" s="28"/>
      <c r="O1130" s="28"/>
      <c r="P1130" s="28"/>
      <c r="Q1130" s="28"/>
      <c r="R1130" s="28"/>
      <c r="S1130" s="28"/>
      <c r="T1130" s="28"/>
      <c r="U1130" s="28"/>
      <c r="V1130" s="28"/>
      <c r="X1130" s="183"/>
    </row>
    <row r="1131" spans="1:24" ht="31.5" outlineLevel="7" x14ac:dyDescent="0.2">
      <c r="A1131" s="34" t="s">
        <v>565</v>
      </c>
      <c r="B1131" s="34" t="s">
        <v>547</v>
      </c>
      <c r="C1131" s="34" t="s">
        <v>442</v>
      </c>
      <c r="D1131" s="34" t="s">
        <v>65</v>
      </c>
      <c r="E1131" s="35" t="s">
        <v>66</v>
      </c>
      <c r="F1131" s="28"/>
      <c r="G1131" s="28"/>
      <c r="H1131" s="28"/>
      <c r="I1131" s="31"/>
      <c r="J1131" s="31"/>
      <c r="K1131" s="31">
        <v>69.163979999999995</v>
      </c>
      <c r="L1131" s="31">
        <f>SUM(H1131:K1131)</f>
        <v>69.163979999999995</v>
      </c>
      <c r="M1131" s="28"/>
      <c r="N1131" s="28"/>
      <c r="O1131" s="28"/>
      <c r="P1131" s="28"/>
      <c r="Q1131" s="28"/>
      <c r="R1131" s="28"/>
      <c r="S1131" s="28"/>
      <c r="T1131" s="28"/>
      <c r="U1131" s="28"/>
      <c r="V1131" s="28"/>
      <c r="X1131" s="183"/>
    </row>
    <row r="1132" spans="1:24" ht="31.5" hidden="1" outlineLevel="7" x14ac:dyDescent="0.2">
      <c r="A1132" s="32" t="s">
        <v>565</v>
      </c>
      <c r="B1132" s="32" t="s">
        <v>547</v>
      </c>
      <c r="C1132" s="32" t="s">
        <v>442</v>
      </c>
      <c r="D1132" s="32"/>
      <c r="E1132" s="54" t="s">
        <v>800</v>
      </c>
      <c r="F1132" s="28"/>
      <c r="G1132" s="28"/>
      <c r="H1132" s="28"/>
      <c r="I1132" s="30">
        <f t="shared" ref="I1132:L1132" si="1765">I1133</f>
        <v>0</v>
      </c>
      <c r="J1132" s="30">
        <f t="shared" si="1765"/>
        <v>0</v>
      </c>
      <c r="K1132" s="30">
        <f t="shared" si="1765"/>
        <v>0</v>
      </c>
      <c r="L1132" s="30">
        <f t="shared" si="1765"/>
        <v>0</v>
      </c>
      <c r="M1132" s="28"/>
      <c r="N1132" s="28"/>
      <c r="O1132" s="28"/>
      <c r="P1132" s="28"/>
      <c r="Q1132" s="28"/>
      <c r="R1132" s="28"/>
      <c r="S1132" s="28"/>
      <c r="T1132" s="28"/>
      <c r="U1132" s="28"/>
      <c r="V1132" s="28"/>
      <c r="X1132" s="183"/>
    </row>
    <row r="1133" spans="1:24" ht="31.5" hidden="1" outlineLevel="7" x14ac:dyDescent="0.2">
      <c r="A1133" s="34" t="s">
        <v>565</v>
      </c>
      <c r="B1133" s="34" t="s">
        <v>547</v>
      </c>
      <c r="C1133" s="34" t="s">
        <v>442</v>
      </c>
      <c r="D1133" s="34" t="s">
        <v>65</v>
      </c>
      <c r="E1133" s="35" t="s">
        <v>66</v>
      </c>
      <c r="F1133" s="28"/>
      <c r="G1133" s="28"/>
      <c r="H1133" s="28"/>
      <c r="I1133" s="31"/>
      <c r="J1133" s="31"/>
      <c r="K1133" s="31"/>
      <c r="L1133" s="31">
        <f>SUM(H1133:K1133)</f>
        <v>0</v>
      </c>
      <c r="M1133" s="28"/>
      <c r="N1133" s="28"/>
      <c r="O1133" s="28"/>
      <c r="P1133" s="28"/>
      <c r="Q1133" s="28"/>
      <c r="R1133" s="28"/>
      <c r="S1133" s="28"/>
      <c r="T1133" s="28"/>
      <c r="U1133" s="28"/>
      <c r="V1133" s="28"/>
      <c r="X1133" s="183"/>
    </row>
    <row r="1134" spans="1:24" ht="15.75" outlineLevel="1" x14ac:dyDescent="0.2">
      <c r="A1134" s="32" t="s">
        <v>565</v>
      </c>
      <c r="B1134" s="32" t="s">
        <v>567</v>
      </c>
      <c r="C1134" s="32"/>
      <c r="D1134" s="32"/>
      <c r="E1134" s="33" t="s">
        <v>568</v>
      </c>
      <c r="F1134" s="30">
        <f t="shared" ref="F1134:V1136" si="1766">F1135</f>
        <v>8611.1496700000007</v>
      </c>
      <c r="G1134" s="30">
        <f t="shared" si="1766"/>
        <v>0</v>
      </c>
      <c r="H1134" s="30">
        <f t="shared" si="1766"/>
        <v>8611.1496700000007</v>
      </c>
      <c r="I1134" s="30">
        <f t="shared" si="1766"/>
        <v>0</v>
      </c>
      <c r="J1134" s="30">
        <f t="shared" si="1766"/>
        <v>0</v>
      </c>
      <c r="K1134" s="30">
        <f t="shared" si="1766"/>
        <v>129946.7735</v>
      </c>
      <c r="L1134" s="30">
        <f t="shared" si="1766"/>
        <v>138557.92316999999</v>
      </c>
      <c r="M1134" s="30">
        <f t="shared" ref="M1134" si="1767">M1135</f>
        <v>1736.2</v>
      </c>
      <c r="N1134" s="30">
        <f t="shared" si="1766"/>
        <v>0</v>
      </c>
      <c r="O1134" s="30">
        <f t="shared" si="1766"/>
        <v>1736.2</v>
      </c>
      <c r="P1134" s="30">
        <f t="shared" si="1766"/>
        <v>116534.2</v>
      </c>
      <c r="Q1134" s="30">
        <f t="shared" si="1766"/>
        <v>118270.39999999999</v>
      </c>
      <c r="R1134" s="30">
        <f t="shared" ref="R1134" si="1768">R1135</f>
        <v>1736.2</v>
      </c>
      <c r="S1134" s="30">
        <f t="shared" si="1766"/>
        <v>0</v>
      </c>
      <c r="T1134" s="30">
        <f t="shared" si="1766"/>
        <v>1736.2</v>
      </c>
      <c r="U1134" s="30">
        <f t="shared" si="1766"/>
        <v>116534.2</v>
      </c>
      <c r="V1134" s="30">
        <f t="shared" si="1766"/>
        <v>118270.39999999999</v>
      </c>
      <c r="X1134" s="183"/>
    </row>
    <row r="1135" spans="1:24" ht="24.75" customHeight="1" outlineLevel="2" collapsed="1" x14ac:dyDescent="0.2">
      <c r="A1135" s="32" t="s">
        <v>565</v>
      </c>
      <c r="B1135" s="32" t="s">
        <v>567</v>
      </c>
      <c r="C1135" s="32" t="s">
        <v>260</v>
      </c>
      <c r="D1135" s="32"/>
      <c r="E1135" s="33" t="s">
        <v>261</v>
      </c>
      <c r="F1135" s="30">
        <f>F1136+F1142</f>
        <v>8611.1496700000007</v>
      </c>
      <c r="G1135" s="30">
        <f t="shared" ref="G1135:J1135" si="1769">G1136+G1142</f>
        <v>0</v>
      </c>
      <c r="H1135" s="30">
        <f t="shared" si="1769"/>
        <v>8611.1496700000007</v>
      </c>
      <c r="I1135" s="30">
        <f t="shared" si="1769"/>
        <v>0</v>
      </c>
      <c r="J1135" s="30">
        <f t="shared" si="1769"/>
        <v>0</v>
      </c>
      <c r="K1135" s="30">
        <f t="shared" ref="K1135:L1135" si="1770">K1136+K1142</f>
        <v>129946.7735</v>
      </c>
      <c r="L1135" s="30">
        <f t="shared" si="1770"/>
        <v>138557.92316999999</v>
      </c>
      <c r="M1135" s="30">
        <f>M1136+M1142</f>
        <v>1736.2</v>
      </c>
      <c r="N1135" s="30">
        <f t="shared" ref="N1135" si="1771">N1136+N1142</f>
        <v>0</v>
      </c>
      <c r="O1135" s="30">
        <f t="shared" ref="O1135:Q1135" si="1772">O1136+O1142</f>
        <v>1736.2</v>
      </c>
      <c r="P1135" s="30">
        <f t="shared" si="1772"/>
        <v>116534.2</v>
      </c>
      <c r="Q1135" s="30">
        <f t="shared" si="1772"/>
        <v>118270.39999999999</v>
      </c>
      <c r="R1135" s="30">
        <f>R1136+R1142</f>
        <v>1736.2</v>
      </c>
      <c r="S1135" s="30">
        <f t="shared" ref="S1135" si="1773">S1136+S1142</f>
        <v>0</v>
      </c>
      <c r="T1135" s="30">
        <f t="shared" ref="T1135:V1135" si="1774">T1136+T1142</f>
        <v>1736.2</v>
      </c>
      <c r="U1135" s="30">
        <f t="shared" si="1774"/>
        <v>116534.2</v>
      </c>
      <c r="V1135" s="30">
        <f t="shared" si="1774"/>
        <v>118270.39999999999</v>
      </c>
      <c r="X1135" s="183"/>
    </row>
    <row r="1136" spans="1:24" ht="15.75" hidden="1" outlineLevel="3" x14ac:dyDescent="0.2">
      <c r="A1136" s="32" t="s">
        <v>565</v>
      </c>
      <c r="B1136" s="32" t="s">
        <v>567</v>
      </c>
      <c r="C1136" s="32" t="s">
        <v>262</v>
      </c>
      <c r="D1136" s="32"/>
      <c r="E1136" s="33" t="s">
        <v>263</v>
      </c>
      <c r="F1136" s="30">
        <f t="shared" si="1766"/>
        <v>6874.94967</v>
      </c>
      <c r="G1136" s="30">
        <f t="shared" si="1766"/>
        <v>0</v>
      </c>
      <c r="H1136" s="30">
        <f t="shared" si="1766"/>
        <v>6874.94967</v>
      </c>
      <c r="I1136" s="30">
        <f t="shared" si="1766"/>
        <v>0</v>
      </c>
      <c r="J1136" s="30">
        <f t="shared" si="1766"/>
        <v>0</v>
      </c>
      <c r="K1136" s="30">
        <f t="shared" si="1766"/>
        <v>0</v>
      </c>
      <c r="L1136" s="30">
        <f t="shared" si="1766"/>
        <v>6874.94967</v>
      </c>
      <c r="M1136" s="30"/>
      <c r="N1136" s="30">
        <f t="shared" si="1766"/>
        <v>0</v>
      </c>
      <c r="O1136" s="30">
        <f t="shared" si="1766"/>
        <v>0</v>
      </c>
      <c r="P1136" s="30">
        <f t="shared" si="1766"/>
        <v>0</v>
      </c>
      <c r="Q1136" s="30">
        <f t="shared" si="1766"/>
        <v>0</v>
      </c>
      <c r="R1136" s="30"/>
      <c r="S1136" s="30">
        <f t="shared" si="1766"/>
        <v>0</v>
      </c>
      <c r="T1136" s="30">
        <f t="shared" si="1766"/>
        <v>0</v>
      </c>
      <c r="U1136" s="30">
        <f t="shared" si="1766"/>
        <v>0</v>
      </c>
      <c r="V1136" s="30">
        <f t="shared" si="1766"/>
        <v>0</v>
      </c>
      <c r="X1136" s="183"/>
    </row>
    <row r="1137" spans="1:24" ht="15.75" hidden="1" outlineLevel="4" x14ac:dyDescent="0.2">
      <c r="A1137" s="32" t="s">
        <v>565</v>
      </c>
      <c r="B1137" s="32" t="s">
        <v>567</v>
      </c>
      <c r="C1137" s="32" t="s">
        <v>391</v>
      </c>
      <c r="D1137" s="32"/>
      <c r="E1137" s="33" t="s">
        <v>620</v>
      </c>
      <c r="F1137" s="30">
        <f>F1138+F1140</f>
        <v>6874.94967</v>
      </c>
      <c r="G1137" s="30">
        <f t="shared" ref="G1137:J1137" si="1775">G1138+G1140</f>
        <v>0</v>
      </c>
      <c r="H1137" s="30">
        <f t="shared" si="1775"/>
        <v>6874.94967</v>
      </c>
      <c r="I1137" s="30">
        <f t="shared" si="1775"/>
        <v>0</v>
      </c>
      <c r="J1137" s="30">
        <f t="shared" si="1775"/>
        <v>0</v>
      </c>
      <c r="K1137" s="30">
        <f t="shared" ref="K1137:L1137" si="1776">K1138+K1140</f>
        <v>0</v>
      </c>
      <c r="L1137" s="30">
        <f t="shared" si="1776"/>
        <v>6874.94967</v>
      </c>
      <c r="M1137" s="30"/>
      <c r="N1137" s="30">
        <f t="shared" ref="N1137" si="1777">N1138+N1140</f>
        <v>0</v>
      </c>
      <c r="O1137" s="30">
        <f t="shared" ref="O1137:Q1137" si="1778">O1138+O1140</f>
        <v>0</v>
      </c>
      <c r="P1137" s="30">
        <f t="shared" si="1778"/>
        <v>0</v>
      </c>
      <c r="Q1137" s="30">
        <f t="shared" si="1778"/>
        <v>0</v>
      </c>
      <c r="R1137" s="30"/>
      <c r="S1137" s="30">
        <f t="shared" ref="S1137" si="1779">S1138+S1140</f>
        <v>0</v>
      </c>
      <c r="T1137" s="30">
        <f t="shared" ref="T1137:V1137" si="1780">T1138+T1140</f>
        <v>0</v>
      </c>
      <c r="U1137" s="30">
        <f t="shared" si="1780"/>
        <v>0</v>
      </c>
      <c r="V1137" s="30">
        <f t="shared" si="1780"/>
        <v>0</v>
      </c>
      <c r="X1137" s="183"/>
    </row>
    <row r="1138" spans="1:24" ht="31.5" hidden="1" outlineLevel="5" x14ac:dyDescent="0.2">
      <c r="A1138" s="32" t="s">
        <v>565</v>
      </c>
      <c r="B1138" s="32" t="s">
        <v>567</v>
      </c>
      <c r="C1138" s="32" t="s">
        <v>392</v>
      </c>
      <c r="D1138" s="32"/>
      <c r="E1138" s="33" t="s">
        <v>652</v>
      </c>
      <c r="F1138" s="30">
        <f>F1139</f>
        <v>1718.7374199999999</v>
      </c>
      <c r="G1138" s="30">
        <f t="shared" ref="G1138:L1138" si="1781">G1139</f>
        <v>0</v>
      </c>
      <c r="H1138" s="30">
        <f t="shared" si="1781"/>
        <v>1718.7374199999999</v>
      </c>
      <c r="I1138" s="30">
        <f t="shared" si="1781"/>
        <v>0</v>
      </c>
      <c r="J1138" s="30">
        <f t="shared" si="1781"/>
        <v>0</v>
      </c>
      <c r="K1138" s="30">
        <f t="shared" si="1781"/>
        <v>0</v>
      </c>
      <c r="L1138" s="30">
        <f t="shared" si="1781"/>
        <v>1718.7374199999999</v>
      </c>
      <c r="M1138" s="30"/>
      <c r="N1138" s="30">
        <f t="shared" ref="N1138" si="1782">N1139</f>
        <v>0</v>
      </c>
      <c r="O1138" s="30">
        <f t="shared" ref="O1138:Q1138" si="1783">O1139</f>
        <v>0</v>
      </c>
      <c r="P1138" s="30">
        <f t="shared" si="1783"/>
        <v>0</v>
      </c>
      <c r="Q1138" s="30">
        <f t="shared" si="1783"/>
        <v>0</v>
      </c>
      <c r="R1138" s="30"/>
      <c r="S1138" s="30">
        <f t="shared" ref="S1138" si="1784">S1139</f>
        <v>0</v>
      </c>
      <c r="T1138" s="30">
        <f t="shared" ref="T1138:V1138" si="1785">T1139</f>
        <v>0</v>
      </c>
      <c r="U1138" s="30">
        <f t="shared" si="1785"/>
        <v>0</v>
      </c>
      <c r="V1138" s="30">
        <f t="shared" si="1785"/>
        <v>0</v>
      </c>
      <c r="X1138" s="183"/>
    </row>
    <row r="1139" spans="1:24" ht="31.5" hidden="1" outlineLevel="7" x14ac:dyDescent="0.2">
      <c r="A1139" s="34" t="s">
        <v>565</v>
      </c>
      <c r="B1139" s="34" t="s">
        <v>567</v>
      </c>
      <c r="C1139" s="34" t="s">
        <v>392</v>
      </c>
      <c r="D1139" s="34" t="s">
        <v>65</v>
      </c>
      <c r="E1139" s="35" t="s">
        <v>66</v>
      </c>
      <c r="F1139" s="31">
        <v>1718.7374199999999</v>
      </c>
      <c r="G1139" s="31"/>
      <c r="H1139" s="31">
        <f>SUM(F1139:G1139)</f>
        <v>1718.7374199999999</v>
      </c>
      <c r="I1139" s="31"/>
      <c r="J1139" s="31"/>
      <c r="K1139" s="31"/>
      <c r="L1139" s="31">
        <f>SUM(H1139:K1139)</f>
        <v>1718.7374199999999</v>
      </c>
      <c r="M1139" s="31"/>
      <c r="N1139" s="31"/>
      <c r="O1139" s="31">
        <f>SUM(M1139:N1139)</f>
        <v>0</v>
      </c>
      <c r="P1139" s="31"/>
      <c r="Q1139" s="31">
        <f>SUM(O1139:P1139)</f>
        <v>0</v>
      </c>
      <c r="R1139" s="31"/>
      <c r="S1139" s="31"/>
      <c r="T1139" s="31">
        <f>SUM(R1139:S1139)</f>
        <v>0</v>
      </c>
      <c r="U1139" s="31"/>
      <c r="V1139" s="31">
        <f>SUM(T1139:U1139)</f>
        <v>0</v>
      </c>
      <c r="X1139" s="183"/>
    </row>
    <row r="1140" spans="1:24" ht="31.5" hidden="1" outlineLevel="7" x14ac:dyDescent="0.2">
      <c r="A1140" s="32" t="s">
        <v>565</v>
      </c>
      <c r="B1140" s="32" t="s">
        <v>567</v>
      </c>
      <c r="C1140" s="32" t="s">
        <v>392</v>
      </c>
      <c r="D1140" s="32"/>
      <c r="E1140" s="33" t="s">
        <v>653</v>
      </c>
      <c r="F1140" s="30">
        <f>F1141</f>
        <v>5156.2122499999996</v>
      </c>
      <c r="G1140" s="30">
        <f t="shared" ref="G1140:L1140" si="1786">G1141</f>
        <v>0</v>
      </c>
      <c r="H1140" s="30">
        <f t="shared" si="1786"/>
        <v>5156.2122499999996</v>
      </c>
      <c r="I1140" s="30">
        <f t="shared" si="1786"/>
        <v>0</v>
      </c>
      <c r="J1140" s="30">
        <f t="shared" si="1786"/>
        <v>0</v>
      </c>
      <c r="K1140" s="30">
        <f t="shared" si="1786"/>
        <v>0</v>
      </c>
      <c r="L1140" s="30">
        <f t="shared" si="1786"/>
        <v>5156.2122499999996</v>
      </c>
      <c r="M1140" s="30"/>
      <c r="N1140" s="30">
        <f t="shared" ref="N1140" si="1787">N1141</f>
        <v>0</v>
      </c>
      <c r="O1140" s="30">
        <f t="shared" ref="O1140:Q1140" si="1788">O1141</f>
        <v>0</v>
      </c>
      <c r="P1140" s="30">
        <f t="shared" si="1788"/>
        <v>0</v>
      </c>
      <c r="Q1140" s="30">
        <f t="shared" si="1788"/>
        <v>0</v>
      </c>
      <c r="R1140" s="30"/>
      <c r="S1140" s="30">
        <f t="shared" ref="S1140" si="1789">S1141</f>
        <v>0</v>
      </c>
      <c r="T1140" s="30">
        <f t="shared" ref="T1140:V1140" si="1790">T1141</f>
        <v>0</v>
      </c>
      <c r="U1140" s="30">
        <f t="shared" si="1790"/>
        <v>0</v>
      </c>
      <c r="V1140" s="30">
        <f t="shared" si="1790"/>
        <v>0</v>
      </c>
      <c r="X1140" s="183"/>
    </row>
    <row r="1141" spans="1:24" ht="31.5" hidden="1" outlineLevel="7" x14ac:dyDescent="0.2">
      <c r="A1141" s="34" t="s">
        <v>565</v>
      </c>
      <c r="B1141" s="34" t="s">
        <v>567</v>
      </c>
      <c r="C1141" s="34" t="s">
        <v>392</v>
      </c>
      <c r="D1141" s="34" t="s">
        <v>65</v>
      </c>
      <c r="E1141" s="35" t="s">
        <v>66</v>
      </c>
      <c r="F1141" s="31">
        <v>5156.2122499999996</v>
      </c>
      <c r="G1141" s="31"/>
      <c r="H1141" s="31">
        <f>SUM(F1141:G1141)</f>
        <v>5156.2122499999996</v>
      </c>
      <c r="I1141" s="31"/>
      <c r="J1141" s="31"/>
      <c r="K1141" s="31"/>
      <c r="L1141" s="31">
        <f>SUM(H1141:K1141)</f>
        <v>5156.2122499999996</v>
      </c>
      <c r="M1141" s="31"/>
      <c r="N1141" s="31"/>
      <c r="O1141" s="31">
        <f>SUM(M1141:N1141)</f>
        <v>0</v>
      </c>
      <c r="P1141" s="31"/>
      <c r="Q1141" s="31">
        <f>SUM(O1141:P1141)</f>
        <v>0</v>
      </c>
      <c r="R1141" s="31"/>
      <c r="S1141" s="31"/>
      <c r="T1141" s="31">
        <f>SUM(R1141:S1141)</f>
        <v>0</v>
      </c>
      <c r="U1141" s="31"/>
      <c r="V1141" s="31">
        <f>SUM(T1141:U1141)</f>
        <v>0</v>
      </c>
      <c r="X1141" s="183"/>
    </row>
    <row r="1142" spans="1:24" ht="31.5" outlineLevel="7" x14ac:dyDescent="0.2">
      <c r="A1142" s="32" t="s">
        <v>565</v>
      </c>
      <c r="B1142" s="32" t="s">
        <v>567</v>
      </c>
      <c r="C1142" s="32" t="s">
        <v>377</v>
      </c>
      <c r="D1142" s="32"/>
      <c r="E1142" s="33" t="s">
        <v>378</v>
      </c>
      <c r="F1142" s="30">
        <f t="shared" ref="F1142:V1144" si="1791">F1143</f>
        <v>1736.2</v>
      </c>
      <c r="G1142" s="30">
        <f t="shared" si="1791"/>
        <v>0</v>
      </c>
      <c r="H1142" s="30">
        <f t="shared" si="1791"/>
        <v>1736.2</v>
      </c>
      <c r="I1142" s="30">
        <f t="shared" si="1791"/>
        <v>0</v>
      </c>
      <c r="J1142" s="30">
        <f t="shared" si="1791"/>
        <v>0</v>
      </c>
      <c r="K1142" s="30">
        <f t="shared" si="1791"/>
        <v>129946.7735</v>
      </c>
      <c r="L1142" s="30">
        <f t="shared" si="1791"/>
        <v>131682.97349999999</v>
      </c>
      <c r="M1142" s="30">
        <f t="shared" si="1791"/>
        <v>1736.2</v>
      </c>
      <c r="N1142" s="30">
        <f t="shared" si="1791"/>
        <v>0</v>
      </c>
      <c r="O1142" s="30">
        <f t="shared" si="1791"/>
        <v>1736.2</v>
      </c>
      <c r="P1142" s="30">
        <f t="shared" si="1791"/>
        <v>116534.2</v>
      </c>
      <c r="Q1142" s="30">
        <f t="shared" si="1791"/>
        <v>118270.39999999999</v>
      </c>
      <c r="R1142" s="30">
        <f t="shared" si="1791"/>
        <v>1736.2</v>
      </c>
      <c r="S1142" s="30">
        <f t="shared" si="1791"/>
        <v>0</v>
      </c>
      <c r="T1142" s="30">
        <f t="shared" si="1791"/>
        <v>1736.2</v>
      </c>
      <c r="U1142" s="30">
        <f t="shared" si="1791"/>
        <v>116534.2</v>
      </c>
      <c r="V1142" s="30">
        <f t="shared" si="1791"/>
        <v>118270.39999999999</v>
      </c>
      <c r="X1142" s="183"/>
    </row>
    <row r="1143" spans="1:24" ht="31.5" outlineLevel="7" x14ac:dyDescent="0.2">
      <c r="A1143" s="32" t="s">
        <v>565</v>
      </c>
      <c r="B1143" s="32" t="s">
        <v>567</v>
      </c>
      <c r="C1143" s="32" t="s">
        <v>379</v>
      </c>
      <c r="D1143" s="32"/>
      <c r="E1143" s="33" t="s">
        <v>35</v>
      </c>
      <c r="F1143" s="30">
        <f t="shared" si="1791"/>
        <v>1736.2</v>
      </c>
      <c r="G1143" s="30">
        <f t="shared" si="1791"/>
        <v>0</v>
      </c>
      <c r="H1143" s="30">
        <f t="shared" si="1791"/>
        <v>1736.2</v>
      </c>
      <c r="I1143" s="30">
        <f t="shared" si="1791"/>
        <v>0</v>
      </c>
      <c r="J1143" s="30">
        <f t="shared" si="1791"/>
        <v>0</v>
      </c>
      <c r="K1143" s="30">
        <f t="shared" si="1791"/>
        <v>129946.7735</v>
      </c>
      <c r="L1143" s="30">
        <f t="shared" si="1791"/>
        <v>131682.97349999999</v>
      </c>
      <c r="M1143" s="30">
        <f t="shared" si="1791"/>
        <v>1736.2</v>
      </c>
      <c r="N1143" s="30">
        <f t="shared" si="1791"/>
        <v>0</v>
      </c>
      <c r="O1143" s="30">
        <f t="shared" si="1791"/>
        <v>1736.2</v>
      </c>
      <c r="P1143" s="30">
        <f t="shared" si="1791"/>
        <v>116534.2</v>
      </c>
      <c r="Q1143" s="30">
        <f t="shared" si="1791"/>
        <v>118270.39999999999</v>
      </c>
      <c r="R1143" s="30">
        <f t="shared" si="1791"/>
        <v>1736.2</v>
      </c>
      <c r="S1143" s="30">
        <f t="shared" si="1791"/>
        <v>0</v>
      </c>
      <c r="T1143" s="30">
        <f t="shared" si="1791"/>
        <v>1736.2</v>
      </c>
      <c r="U1143" s="30">
        <f t="shared" si="1791"/>
        <v>116534.2</v>
      </c>
      <c r="V1143" s="30">
        <f t="shared" si="1791"/>
        <v>118270.39999999999</v>
      </c>
      <c r="X1143" s="183"/>
    </row>
    <row r="1144" spans="1:24" ht="31.5" outlineLevel="7" x14ac:dyDescent="0.2">
      <c r="A1144" s="32" t="s">
        <v>565</v>
      </c>
      <c r="B1144" s="32" t="s">
        <v>567</v>
      </c>
      <c r="C1144" s="32" t="s">
        <v>380</v>
      </c>
      <c r="D1144" s="32"/>
      <c r="E1144" s="33" t="s">
        <v>411</v>
      </c>
      <c r="F1144" s="30">
        <f t="shared" si="1791"/>
        <v>1736.2</v>
      </c>
      <c r="G1144" s="30">
        <f t="shared" si="1791"/>
        <v>0</v>
      </c>
      <c r="H1144" s="30">
        <f t="shared" si="1791"/>
        <v>1736.2</v>
      </c>
      <c r="I1144" s="30">
        <f t="shared" si="1791"/>
        <v>0</v>
      </c>
      <c r="J1144" s="30">
        <f t="shared" si="1791"/>
        <v>0</v>
      </c>
      <c r="K1144" s="30">
        <f t="shared" si="1791"/>
        <v>129946.7735</v>
      </c>
      <c r="L1144" s="30">
        <f t="shared" si="1791"/>
        <v>131682.97349999999</v>
      </c>
      <c r="M1144" s="30">
        <f t="shared" si="1791"/>
        <v>1736.2</v>
      </c>
      <c r="N1144" s="30">
        <f t="shared" si="1791"/>
        <v>0</v>
      </c>
      <c r="O1144" s="30">
        <f t="shared" si="1791"/>
        <v>1736.2</v>
      </c>
      <c r="P1144" s="30">
        <f t="shared" si="1791"/>
        <v>116534.2</v>
      </c>
      <c r="Q1144" s="30">
        <f t="shared" si="1791"/>
        <v>118270.39999999999</v>
      </c>
      <c r="R1144" s="30">
        <f t="shared" si="1791"/>
        <v>1736.2</v>
      </c>
      <c r="S1144" s="30">
        <f t="shared" si="1791"/>
        <v>0</v>
      </c>
      <c r="T1144" s="30">
        <f t="shared" si="1791"/>
        <v>1736.2</v>
      </c>
      <c r="U1144" s="30">
        <f t="shared" si="1791"/>
        <v>116534.2</v>
      </c>
      <c r="V1144" s="30">
        <f t="shared" si="1791"/>
        <v>118270.39999999999</v>
      </c>
      <c r="X1144" s="183"/>
    </row>
    <row r="1145" spans="1:24" ht="31.5" outlineLevel="7" x14ac:dyDescent="0.2">
      <c r="A1145" s="34" t="s">
        <v>565</v>
      </c>
      <c r="B1145" s="34" t="s">
        <v>567</v>
      </c>
      <c r="C1145" s="34" t="s">
        <v>380</v>
      </c>
      <c r="D1145" s="34" t="s">
        <v>65</v>
      </c>
      <c r="E1145" s="35" t="s">
        <v>66</v>
      </c>
      <c r="F1145" s="31">
        <v>1736.2</v>
      </c>
      <c r="G1145" s="31"/>
      <c r="H1145" s="31">
        <f>SUM(F1145:G1145)</f>
        <v>1736.2</v>
      </c>
      <c r="I1145" s="31"/>
      <c r="J1145" s="31"/>
      <c r="K1145" s="31">
        <f>124121.2+5825.5735</f>
        <v>129946.7735</v>
      </c>
      <c r="L1145" s="31">
        <f>SUM(H1145:K1145)</f>
        <v>131682.97349999999</v>
      </c>
      <c r="M1145" s="31">
        <v>1736.2</v>
      </c>
      <c r="N1145" s="31"/>
      <c r="O1145" s="31">
        <f>SUM(M1145:N1145)</f>
        <v>1736.2</v>
      </c>
      <c r="P1145" s="31">
        <v>116534.2</v>
      </c>
      <c r="Q1145" s="31">
        <f>SUM(O1145:P1145)</f>
        <v>118270.39999999999</v>
      </c>
      <c r="R1145" s="31">
        <v>1736.2</v>
      </c>
      <c r="S1145" s="31"/>
      <c r="T1145" s="31">
        <f>SUM(R1145:S1145)</f>
        <v>1736.2</v>
      </c>
      <c r="U1145" s="31">
        <v>116534.2</v>
      </c>
      <c r="V1145" s="31">
        <f>SUM(T1145:U1145)</f>
        <v>118270.39999999999</v>
      </c>
      <c r="X1145" s="183"/>
    </row>
    <row r="1146" spans="1:24" ht="15.75" outlineLevel="1" x14ac:dyDescent="0.2">
      <c r="A1146" s="32" t="s">
        <v>565</v>
      </c>
      <c r="B1146" s="32" t="s">
        <v>569</v>
      </c>
      <c r="C1146" s="32"/>
      <c r="D1146" s="32"/>
      <c r="E1146" s="33" t="s">
        <v>570</v>
      </c>
      <c r="F1146" s="30">
        <f t="shared" ref="F1146:V1149" si="1792">F1147</f>
        <v>6026.5</v>
      </c>
      <c r="G1146" s="30">
        <f t="shared" si="1792"/>
        <v>0</v>
      </c>
      <c r="H1146" s="30">
        <f t="shared" si="1792"/>
        <v>6026.5</v>
      </c>
      <c r="I1146" s="30">
        <f t="shared" si="1792"/>
        <v>0</v>
      </c>
      <c r="J1146" s="30">
        <f t="shared" si="1792"/>
        <v>0</v>
      </c>
      <c r="K1146" s="30">
        <f t="shared" si="1792"/>
        <v>0</v>
      </c>
      <c r="L1146" s="30">
        <f t="shared" si="1792"/>
        <v>6026.5</v>
      </c>
      <c r="M1146" s="30">
        <f t="shared" ref="M1146:M1149" si="1793">M1147</f>
        <v>6262.5999999999995</v>
      </c>
      <c r="N1146" s="30">
        <f t="shared" si="1792"/>
        <v>0</v>
      </c>
      <c r="O1146" s="30">
        <f t="shared" si="1792"/>
        <v>6262.5999999999995</v>
      </c>
      <c r="P1146" s="30">
        <f t="shared" si="1792"/>
        <v>0</v>
      </c>
      <c r="Q1146" s="30">
        <f t="shared" si="1792"/>
        <v>6262.5999999999995</v>
      </c>
      <c r="R1146" s="30">
        <f t="shared" ref="R1146:R1149" si="1794">R1147</f>
        <v>7304.9</v>
      </c>
      <c r="S1146" s="30">
        <f t="shared" si="1792"/>
        <v>0</v>
      </c>
      <c r="T1146" s="30">
        <f t="shared" si="1792"/>
        <v>7304.9</v>
      </c>
      <c r="U1146" s="30">
        <f t="shared" si="1792"/>
        <v>0</v>
      </c>
      <c r="V1146" s="30">
        <f t="shared" si="1792"/>
        <v>7304.9</v>
      </c>
      <c r="X1146" s="183"/>
    </row>
    <row r="1147" spans="1:24" ht="26.25" customHeight="1" outlineLevel="2" x14ac:dyDescent="0.2">
      <c r="A1147" s="32" t="s">
        <v>565</v>
      </c>
      <c r="B1147" s="32" t="s">
        <v>569</v>
      </c>
      <c r="C1147" s="32" t="s">
        <v>260</v>
      </c>
      <c r="D1147" s="32"/>
      <c r="E1147" s="33" t="s">
        <v>261</v>
      </c>
      <c r="F1147" s="30">
        <f t="shared" si="1792"/>
        <v>6026.5</v>
      </c>
      <c r="G1147" s="30">
        <f t="shared" si="1792"/>
        <v>0</v>
      </c>
      <c r="H1147" s="30">
        <f t="shared" si="1792"/>
        <v>6026.5</v>
      </c>
      <c r="I1147" s="30">
        <f t="shared" si="1792"/>
        <v>0</v>
      </c>
      <c r="J1147" s="30">
        <f t="shared" si="1792"/>
        <v>0</v>
      </c>
      <c r="K1147" s="30">
        <f t="shared" si="1792"/>
        <v>0</v>
      </c>
      <c r="L1147" s="30">
        <f t="shared" si="1792"/>
        <v>6026.5</v>
      </c>
      <c r="M1147" s="30">
        <f t="shared" si="1793"/>
        <v>6262.5999999999995</v>
      </c>
      <c r="N1147" s="30">
        <f t="shared" si="1792"/>
        <v>0</v>
      </c>
      <c r="O1147" s="30">
        <f t="shared" si="1792"/>
        <v>6262.5999999999995</v>
      </c>
      <c r="P1147" s="30">
        <f t="shared" si="1792"/>
        <v>0</v>
      </c>
      <c r="Q1147" s="30">
        <f t="shared" si="1792"/>
        <v>6262.5999999999995</v>
      </c>
      <c r="R1147" s="30">
        <f t="shared" si="1794"/>
        <v>7304.9</v>
      </c>
      <c r="S1147" s="30">
        <f t="shared" si="1792"/>
        <v>0</v>
      </c>
      <c r="T1147" s="30">
        <f t="shared" si="1792"/>
        <v>7304.9</v>
      </c>
      <c r="U1147" s="30">
        <f t="shared" si="1792"/>
        <v>0</v>
      </c>
      <c r="V1147" s="30">
        <f t="shared" si="1792"/>
        <v>7304.9</v>
      </c>
      <c r="X1147" s="183"/>
    </row>
    <row r="1148" spans="1:24" ht="31.5" outlineLevel="3" x14ac:dyDescent="0.2">
      <c r="A1148" s="32" t="s">
        <v>565</v>
      </c>
      <c r="B1148" s="32" t="s">
        <v>569</v>
      </c>
      <c r="C1148" s="32" t="s">
        <v>377</v>
      </c>
      <c r="D1148" s="32"/>
      <c r="E1148" s="33" t="s">
        <v>378</v>
      </c>
      <c r="F1148" s="30">
        <f t="shared" si="1792"/>
        <v>6026.5</v>
      </c>
      <c r="G1148" s="30">
        <f t="shared" si="1792"/>
        <v>0</v>
      </c>
      <c r="H1148" s="30">
        <f t="shared" si="1792"/>
        <v>6026.5</v>
      </c>
      <c r="I1148" s="30">
        <f t="shared" si="1792"/>
        <v>0</v>
      </c>
      <c r="J1148" s="30">
        <f t="shared" si="1792"/>
        <v>0</v>
      </c>
      <c r="K1148" s="30">
        <f t="shared" si="1792"/>
        <v>0</v>
      </c>
      <c r="L1148" s="30">
        <f t="shared" si="1792"/>
        <v>6026.5</v>
      </c>
      <c r="M1148" s="30">
        <f t="shared" si="1793"/>
        <v>6262.5999999999995</v>
      </c>
      <c r="N1148" s="30">
        <f t="shared" si="1792"/>
        <v>0</v>
      </c>
      <c r="O1148" s="30">
        <f t="shared" si="1792"/>
        <v>6262.5999999999995</v>
      </c>
      <c r="P1148" s="30">
        <f t="shared" si="1792"/>
        <v>0</v>
      </c>
      <c r="Q1148" s="30">
        <f t="shared" si="1792"/>
        <v>6262.5999999999995</v>
      </c>
      <c r="R1148" s="30">
        <f t="shared" si="1794"/>
        <v>7304.9</v>
      </c>
      <c r="S1148" s="30">
        <f t="shared" si="1792"/>
        <v>0</v>
      </c>
      <c r="T1148" s="30">
        <f t="shared" si="1792"/>
        <v>7304.9</v>
      </c>
      <c r="U1148" s="30">
        <f t="shared" si="1792"/>
        <v>0</v>
      </c>
      <c r="V1148" s="30">
        <f t="shared" si="1792"/>
        <v>7304.9</v>
      </c>
      <c r="X1148" s="183"/>
    </row>
    <row r="1149" spans="1:24" ht="31.5" outlineLevel="4" x14ac:dyDescent="0.2">
      <c r="A1149" s="32" t="s">
        <v>565</v>
      </c>
      <c r="B1149" s="32" t="s">
        <v>569</v>
      </c>
      <c r="C1149" s="32" t="s">
        <v>379</v>
      </c>
      <c r="D1149" s="32"/>
      <c r="E1149" s="33" t="s">
        <v>35</v>
      </c>
      <c r="F1149" s="30">
        <f t="shared" si="1792"/>
        <v>6026.5</v>
      </c>
      <c r="G1149" s="30">
        <f t="shared" si="1792"/>
        <v>0</v>
      </c>
      <c r="H1149" s="30">
        <f t="shared" si="1792"/>
        <v>6026.5</v>
      </c>
      <c r="I1149" s="30">
        <f t="shared" si="1792"/>
        <v>0</v>
      </c>
      <c r="J1149" s="30">
        <f t="shared" si="1792"/>
        <v>0</v>
      </c>
      <c r="K1149" s="30">
        <f t="shared" si="1792"/>
        <v>0</v>
      </c>
      <c r="L1149" s="30">
        <f t="shared" si="1792"/>
        <v>6026.5</v>
      </c>
      <c r="M1149" s="30">
        <f t="shared" si="1793"/>
        <v>6262.5999999999995</v>
      </c>
      <c r="N1149" s="30">
        <f t="shared" si="1792"/>
        <v>0</v>
      </c>
      <c r="O1149" s="30">
        <f t="shared" si="1792"/>
        <v>6262.5999999999995</v>
      </c>
      <c r="P1149" s="30">
        <f t="shared" si="1792"/>
        <v>0</v>
      </c>
      <c r="Q1149" s="30">
        <f t="shared" si="1792"/>
        <v>6262.5999999999995</v>
      </c>
      <c r="R1149" s="30">
        <f t="shared" si="1794"/>
        <v>7304.9</v>
      </c>
      <c r="S1149" s="30">
        <f t="shared" si="1792"/>
        <v>0</v>
      </c>
      <c r="T1149" s="30">
        <f t="shared" si="1792"/>
        <v>7304.9</v>
      </c>
      <c r="U1149" s="30">
        <f t="shared" si="1792"/>
        <v>0</v>
      </c>
      <c r="V1149" s="30">
        <f t="shared" si="1792"/>
        <v>7304.9</v>
      </c>
      <c r="X1149" s="183"/>
    </row>
    <row r="1150" spans="1:24" ht="15.75" outlineLevel="5" x14ac:dyDescent="0.2">
      <c r="A1150" s="32" t="s">
        <v>565</v>
      </c>
      <c r="B1150" s="32" t="s">
        <v>569</v>
      </c>
      <c r="C1150" s="32" t="s">
        <v>393</v>
      </c>
      <c r="D1150" s="32"/>
      <c r="E1150" s="33" t="s">
        <v>37</v>
      </c>
      <c r="F1150" s="30">
        <f>F1151+F1152</f>
        <v>6026.5</v>
      </c>
      <c r="G1150" s="30">
        <f t="shared" ref="G1150:J1150" si="1795">G1151+G1152</f>
        <v>0</v>
      </c>
      <c r="H1150" s="30">
        <f t="shared" si="1795"/>
        <v>6026.5</v>
      </c>
      <c r="I1150" s="30">
        <f t="shared" si="1795"/>
        <v>0</v>
      </c>
      <c r="J1150" s="30">
        <f t="shared" si="1795"/>
        <v>0</v>
      </c>
      <c r="K1150" s="30">
        <f t="shared" ref="K1150:L1150" si="1796">K1151+K1152</f>
        <v>0</v>
      </c>
      <c r="L1150" s="30">
        <f t="shared" si="1796"/>
        <v>6026.5</v>
      </c>
      <c r="M1150" s="30">
        <f t="shared" ref="M1150:R1150" si="1797">M1151+M1152</f>
        <v>6262.5999999999995</v>
      </c>
      <c r="N1150" s="30">
        <f t="shared" ref="N1150" si="1798">N1151+N1152</f>
        <v>0</v>
      </c>
      <c r="O1150" s="30">
        <f t="shared" ref="O1150:Q1150" si="1799">O1151+O1152</f>
        <v>6262.5999999999995</v>
      </c>
      <c r="P1150" s="30">
        <f t="shared" si="1799"/>
        <v>0</v>
      </c>
      <c r="Q1150" s="30">
        <f t="shared" si="1799"/>
        <v>6262.5999999999995</v>
      </c>
      <c r="R1150" s="30">
        <f t="shared" si="1797"/>
        <v>7304.9</v>
      </c>
      <c r="S1150" s="30">
        <f t="shared" ref="S1150" si="1800">S1151+S1152</f>
        <v>0</v>
      </c>
      <c r="T1150" s="30">
        <f t="shared" ref="T1150:V1150" si="1801">T1151+T1152</f>
        <v>7304.9</v>
      </c>
      <c r="U1150" s="30">
        <f t="shared" si="1801"/>
        <v>0</v>
      </c>
      <c r="V1150" s="30">
        <f t="shared" si="1801"/>
        <v>7304.9</v>
      </c>
      <c r="X1150" s="183"/>
    </row>
    <row r="1151" spans="1:24" ht="47.25" outlineLevel="7" x14ac:dyDescent="0.2">
      <c r="A1151" s="34" t="s">
        <v>565</v>
      </c>
      <c r="B1151" s="34" t="s">
        <v>569</v>
      </c>
      <c r="C1151" s="34" t="s">
        <v>393</v>
      </c>
      <c r="D1151" s="34" t="s">
        <v>4</v>
      </c>
      <c r="E1151" s="35" t="s">
        <v>5</v>
      </c>
      <c r="F1151" s="31">
        <v>5898.3</v>
      </c>
      <c r="G1151" s="31"/>
      <c r="H1151" s="31">
        <f>SUM(F1151:G1151)</f>
        <v>5898.3</v>
      </c>
      <c r="I1151" s="31"/>
      <c r="J1151" s="31"/>
      <c r="K1151" s="31">
        <v>-1</v>
      </c>
      <c r="L1151" s="31">
        <f>SUM(H1151:K1151)</f>
        <v>5897.3</v>
      </c>
      <c r="M1151" s="31">
        <v>6134.4</v>
      </c>
      <c r="N1151" s="31"/>
      <c r="O1151" s="31">
        <f>SUM(M1151:N1151)</f>
        <v>6134.4</v>
      </c>
      <c r="P1151" s="31"/>
      <c r="Q1151" s="31">
        <f>SUM(O1151:P1151)</f>
        <v>6134.4</v>
      </c>
      <c r="R1151" s="31">
        <v>7176.7</v>
      </c>
      <c r="S1151" s="31"/>
      <c r="T1151" s="31">
        <f>SUM(R1151:S1151)</f>
        <v>7176.7</v>
      </c>
      <c r="U1151" s="31"/>
      <c r="V1151" s="31">
        <f>SUM(T1151:U1151)</f>
        <v>7176.7</v>
      </c>
      <c r="X1151" s="183"/>
    </row>
    <row r="1152" spans="1:24" ht="15.75" outlineLevel="7" x14ac:dyDescent="0.2">
      <c r="A1152" s="34" t="s">
        <v>565</v>
      </c>
      <c r="B1152" s="34" t="s">
        <v>569</v>
      </c>
      <c r="C1152" s="34" t="s">
        <v>393</v>
      </c>
      <c r="D1152" s="34" t="s">
        <v>7</v>
      </c>
      <c r="E1152" s="35" t="s">
        <v>8</v>
      </c>
      <c r="F1152" s="31">
        <v>128.19999999999999</v>
      </c>
      <c r="G1152" s="31"/>
      <c r="H1152" s="31">
        <f>SUM(F1152:G1152)</f>
        <v>128.19999999999999</v>
      </c>
      <c r="I1152" s="31"/>
      <c r="J1152" s="31"/>
      <c r="K1152" s="31">
        <v>1</v>
      </c>
      <c r="L1152" s="31">
        <f>SUM(H1152:K1152)</f>
        <v>129.19999999999999</v>
      </c>
      <c r="M1152" s="31">
        <v>128.19999999999999</v>
      </c>
      <c r="N1152" s="31"/>
      <c r="O1152" s="31">
        <f>SUM(M1152:N1152)</f>
        <v>128.19999999999999</v>
      </c>
      <c r="P1152" s="31"/>
      <c r="Q1152" s="31">
        <f>SUM(O1152:P1152)</f>
        <v>128.19999999999999</v>
      </c>
      <c r="R1152" s="31">
        <v>128.19999999999999</v>
      </c>
      <c r="S1152" s="31"/>
      <c r="T1152" s="31">
        <f>SUM(R1152:S1152)</f>
        <v>128.19999999999999</v>
      </c>
      <c r="U1152" s="31"/>
      <c r="V1152" s="31">
        <f>SUM(T1152:U1152)</f>
        <v>128.19999999999999</v>
      </c>
      <c r="X1152" s="183"/>
    </row>
    <row r="1153" spans="1:24" ht="15.75" outlineLevel="7" x14ac:dyDescent="0.2">
      <c r="A1153" s="34"/>
      <c r="B1153" s="34"/>
      <c r="C1153" s="34"/>
      <c r="D1153" s="34"/>
      <c r="E1153" s="35"/>
      <c r="F1153" s="31"/>
      <c r="G1153" s="31"/>
      <c r="H1153" s="31"/>
      <c r="I1153" s="31"/>
      <c r="J1153" s="31"/>
      <c r="K1153" s="31"/>
      <c r="L1153" s="31"/>
      <c r="M1153" s="31"/>
      <c r="N1153" s="31"/>
      <c r="O1153" s="31"/>
      <c r="P1153" s="31"/>
      <c r="Q1153" s="31"/>
      <c r="R1153" s="31"/>
      <c r="S1153" s="31"/>
      <c r="T1153" s="31"/>
      <c r="U1153" s="31"/>
      <c r="V1153" s="31"/>
      <c r="X1153" s="183"/>
    </row>
    <row r="1154" spans="1:24" ht="15.75" x14ac:dyDescent="0.2">
      <c r="A1154" s="32" t="s">
        <v>571</v>
      </c>
      <c r="B1154" s="32"/>
      <c r="C1154" s="32"/>
      <c r="D1154" s="32"/>
      <c r="E1154" s="33" t="s">
        <v>572</v>
      </c>
      <c r="F1154" s="30">
        <f>F1156+F1166+F1193</f>
        <v>165304.74</v>
      </c>
      <c r="G1154" s="30">
        <f t="shared" ref="G1154:J1154" si="1802">G1156+G1166+G1193</f>
        <v>0</v>
      </c>
      <c r="H1154" s="30">
        <f t="shared" si="1802"/>
        <v>165304.74</v>
      </c>
      <c r="I1154" s="30">
        <f t="shared" si="1802"/>
        <v>0</v>
      </c>
      <c r="J1154" s="30">
        <f t="shared" si="1802"/>
        <v>0</v>
      </c>
      <c r="K1154" s="30">
        <f t="shared" ref="K1154:L1154" si="1803">K1156+K1166+K1193</f>
        <v>-18150.293990000002</v>
      </c>
      <c r="L1154" s="30">
        <f t="shared" si="1803"/>
        <v>147154.44600999999</v>
      </c>
      <c r="M1154" s="30">
        <f>M1156+M1166+M1193</f>
        <v>187319.1</v>
      </c>
      <c r="N1154" s="30">
        <f t="shared" ref="N1154:Q1154" si="1804">N1156+N1166+N1193</f>
        <v>0</v>
      </c>
      <c r="O1154" s="30">
        <f t="shared" si="1804"/>
        <v>187319.1</v>
      </c>
      <c r="P1154" s="30">
        <f t="shared" si="1804"/>
        <v>-52661.578180000011</v>
      </c>
      <c r="Q1154" s="30">
        <f t="shared" si="1804"/>
        <v>134657.52181999999</v>
      </c>
      <c r="R1154" s="30">
        <f>R1156+R1166+R1193</f>
        <v>265588.98</v>
      </c>
      <c r="S1154" s="30">
        <f t="shared" ref="S1154:V1154" si="1805">S1156+S1166+S1193</f>
        <v>0</v>
      </c>
      <c r="T1154" s="30">
        <f t="shared" si="1805"/>
        <v>265588.98</v>
      </c>
      <c r="U1154" s="30">
        <f t="shared" si="1805"/>
        <v>-3494.6934000000001</v>
      </c>
      <c r="V1154" s="30">
        <f t="shared" si="1805"/>
        <v>262094.28659999996</v>
      </c>
      <c r="X1154" s="183"/>
    </row>
    <row r="1155" spans="1:24" ht="15.75" x14ac:dyDescent="0.2">
      <c r="A1155" s="32" t="s">
        <v>571</v>
      </c>
      <c r="B1155" s="32" t="s">
        <v>467</v>
      </c>
      <c r="C1155" s="32"/>
      <c r="D1155" s="32"/>
      <c r="E1155" s="69" t="s">
        <v>468</v>
      </c>
      <c r="F1155" s="30">
        <f>F1156+F1166</f>
        <v>165159.63999999998</v>
      </c>
      <c r="G1155" s="30">
        <f t="shared" ref="G1155:J1155" si="1806">G1156+G1166</f>
        <v>0</v>
      </c>
      <c r="H1155" s="30">
        <f t="shared" si="1806"/>
        <v>165159.63999999998</v>
      </c>
      <c r="I1155" s="30">
        <f t="shared" si="1806"/>
        <v>0</v>
      </c>
      <c r="J1155" s="30">
        <f t="shared" si="1806"/>
        <v>0</v>
      </c>
      <c r="K1155" s="30">
        <f t="shared" ref="K1155:L1155" si="1807">K1156+K1166</f>
        <v>-18150.293990000002</v>
      </c>
      <c r="L1155" s="30">
        <f t="shared" si="1807"/>
        <v>147009.34600999998</v>
      </c>
      <c r="M1155" s="30">
        <f>M1156+M1166</f>
        <v>187174</v>
      </c>
      <c r="N1155" s="30">
        <f t="shared" ref="N1155" si="1808">N1156+N1166</f>
        <v>0</v>
      </c>
      <c r="O1155" s="30">
        <f t="shared" ref="O1155:Q1155" si="1809">O1156+O1166</f>
        <v>187174</v>
      </c>
      <c r="P1155" s="30">
        <f t="shared" si="1809"/>
        <v>-52661.578180000011</v>
      </c>
      <c r="Q1155" s="30">
        <f t="shared" si="1809"/>
        <v>134512.42181999999</v>
      </c>
      <c r="R1155" s="30">
        <f>R1156+R1166</f>
        <v>265443.88</v>
      </c>
      <c r="S1155" s="30">
        <f t="shared" ref="S1155" si="1810">S1156+S1166</f>
        <v>0</v>
      </c>
      <c r="T1155" s="30">
        <f t="shared" ref="T1155:V1155" si="1811">T1156+T1166</f>
        <v>265443.88</v>
      </c>
      <c r="U1155" s="30">
        <f t="shared" si="1811"/>
        <v>-3494.6934000000001</v>
      </c>
      <c r="V1155" s="30">
        <f t="shared" si="1811"/>
        <v>261949.18659999996</v>
      </c>
      <c r="X1155" s="183"/>
    </row>
    <row r="1156" spans="1:24" ht="31.5" outlineLevel="1" x14ac:dyDescent="0.2">
      <c r="A1156" s="32" t="s">
        <v>571</v>
      </c>
      <c r="B1156" s="32" t="s">
        <v>469</v>
      </c>
      <c r="C1156" s="32"/>
      <c r="D1156" s="32"/>
      <c r="E1156" s="33" t="s">
        <v>470</v>
      </c>
      <c r="F1156" s="30">
        <f t="shared" ref="F1156:V1158" si="1812">F1157</f>
        <v>24682.94</v>
      </c>
      <c r="G1156" s="30">
        <f t="shared" si="1812"/>
        <v>0</v>
      </c>
      <c r="H1156" s="30">
        <f t="shared" si="1812"/>
        <v>24682.94</v>
      </c>
      <c r="I1156" s="30">
        <f t="shared" si="1812"/>
        <v>0</v>
      </c>
      <c r="J1156" s="30">
        <f t="shared" si="1812"/>
        <v>0</v>
      </c>
      <c r="K1156" s="30">
        <f t="shared" si="1812"/>
        <v>692.20899999999995</v>
      </c>
      <c r="L1156" s="30">
        <f t="shared" si="1812"/>
        <v>25375.148999999998</v>
      </c>
      <c r="M1156" s="30">
        <f t="shared" ref="M1156:M1158" si="1813">M1157</f>
        <v>25335.999999999996</v>
      </c>
      <c r="N1156" s="30">
        <f t="shared" si="1812"/>
        <v>0</v>
      </c>
      <c r="O1156" s="30">
        <f t="shared" si="1812"/>
        <v>25335.999999999996</v>
      </c>
      <c r="P1156" s="30">
        <f t="shared" si="1812"/>
        <v>0</v>
      </c>
      <c r="Q1156" s="30">
        <f t="shared" si="1812"/>
        <v>25335.999999999996</v>
      </c>
      <c r="R1156" s="30">
        <f t="shared" ref="R1156:R1158" si="1814">R1157</f>
        <v>29085.739999999998</v>
      </c>
      <c r="S1156" s="30">
        <f t="shared" si="1812"/>
        <v>0</v>
      </c>
      <c r="T1156" s="30">
        <f t="shared" si="1812"/>
        <v>29085.739999999998</v>
      </c>
      <c r="U1156" s="30">
        <f t="shared" si="1812"/>
        <v>0</v>
      </c>
      <c r="V1156" s="30">
        <f t="shared" si="1812"/>
        <v>29085.739999999998</v>
      </c>
      <c r="X1156" s="183"/>
    </row>
    <row r="1157" spans="1:24" ht="31.5" outlineLevel="2" x14ac:dyDescent="0.2">
      <c r="A1157" s="32" t="s">
        <v>571</v>
      </c>
      <c r="B1157" s="32" t="s">
        <v>469</v>
      </c>
      <c r="C1157" s="32" t="s">
        <v>30</v>
      </c>
      <c r="D1157" s="32"/>
      <c r="E1157" s="33" t="s">
        <v>31</v>
      </c>
      <c r="F1157" s="30">
        <f t="shared" si="1812"/>
        <v>24682.94</v>
      </c>
      <c r="G1157" s="30">
        <f t="shared" si="1812"/>
        <v>0</v>
      </c>
      <c r="H1157" s="30">
        <f t="shared" si="1812"/>
        <v>24682.94</v>
      </c>
      <c r="I1157" s="30">
        <f t="shared" si="1812"/>
        <v>0</v>
      </c>
      <c r="J1157" s="30">
        <f t="shared" si="1812"/>
        <v>0</v>
      </c>
      <c r="K1157" s="30">
        <f t="shared" si="1812"/>
        <v>692.20899999999995</v>
      </c>
      <c r="L1157" s="30">
        <f t="shared" si="1812"/>
        <v>25375.148999999998</v>
      </c>
      <c r="M1157" s="30">
        <f t="shared" si="1813"/>
        <v>25335.999999999996</v>
      </c>
      <c r="N1157" s="30">
        <f t="shared" si="1812"/>
        <v>0</v>
      </c>
      <c r="O1157" s="30">
        <f t="shared" si="1812"/>
        <v>25335.999999999996</v>
      </c>
      <c r="P1157" s="30">
        <f t="shared" si="1812"/>
        <v>0</v>
      </c>
      <c r="Q1157" s="30">
        <f t="shared" si="1812"/>
        <v>25335.999999999996</v>
      </c>
      <c r="R1157" s="30">
        <f t="shared" si="1814"/>
        <v>29085.739999999998</v>
      </c>
      <c r="S1157" s="30">
        <f t="shared" si="1812"/>
        <v>0</v>
      </c>
      <c r="T1157" s="30">
        <f t="shared" si="1812"/>
        <v>29085.739999999998</v>
      </c>
      <c r="U1157" s="30">
        <f t="shared" si="1812"/>
        <v>0</v>
      </c>
      <c r="V1157" s="30">
        <f t="shared" si="1812"/>
        <v>29085.739999999998</v>
      </c>
      <c r="X1157" s="183"/>
    </row>
    <row r="1158" spans="1:24" ht="30" customHeight="1" outlineLevel="3" x14ac:dyDescent="0.2">
      <c r="A1158" s="32" t="s">
        <v>571</v>
      </c>
      <c r="B1158" s="32" t="s">
        <v>469</v>
      </c>
      <c r="C1158" s="32" t="s">
        <v>32</v>
      </c>
      <c r="D1158" s="32"/>
      <c r="E1158" s="33" t="s">
        <v>33</v>
      </c>
      <c r="F1158" s="30">
        <f t="shared" si="1812"/>
        <v>24682.94</v>
      </c>
      <c r="G1158" s="30">
        <f t="shared" si="1812"/>
        <v>0</v>
      </c>
      <c r="H1158" s="30">
        <f t="shared" si="1812"/>
        <v>24682.94</v>
      </c>
      <c r="I1158" s="30">
        <f t="shared" si="1812"/>
        <v>0</v>
      </c>
      <c r="J1158" s="30">
        <f t="shared" si="1812"/>
        <v>0</v>
      </c>
      <c r="K1158" s="30">
        <f t="shared" si="1812"/>
        <v>692.20899999999995</v>
      </c>
      <c r="L1158" s="30">
        <f t="shared" si="1812"/>
        <v>25375.148999999998</v>
      </c>
      <c r="M1158" s="30">
        <f t="shared" si="1813"/>
        <v>25335.999999999996</v>
      </c>
      <c r="N1158" s="30">
        <f t="shared" si="1812"/>
        <v>0</v>
      </c>
      <c r="O1158" s="30">
        <f t="shared" si="1812"/>
        <v>25335.999999999996</v>
      </c>
      <c r="P1158" s="30">
        <f t="shared" si="1812"/>
        <v>0</v>
      </c>
      <c r="Q1158" s="30">
        <f t="shared" si="1812"/>
        <v>25335.999999999996</v>
      </c>
      <c r="R1158" s="30">
        <f t="shared" si="1814"/>
        <v>29085.739999999998</v>
      </c>
      <c r="S1158" s="30">
        <f t="shared" si="1812"/>
        <v>0</v>
      </c>
      <c r="T1158" s="30">
        <f t="shared" si="1812"/>
        <v>29085.739999999998</v>
      </c>
      <c r="U1158" s="30">
        <f t="shared" si="1812"/>
        <v>0</v>
      </c>
      <c r="V1158" s="30">
        <f t="shared" si="1812"/>
        <v>29085.739999999998</v>
      </c>
      <c r="X1158" s="183"/>
    </row>
    <row r="1159" spans="1:24" ht="47.25" outlineLevel="4" x14ac:dyDescent="0.2">
      <c r="A1159" s="32" t="s">
        <v>571</v>
      </c>
      <c r="B1159" s="32" t="s">
        <v>469</v>
      </c>
      <c r="C1159" s="32" t="s">
        <v>394</v>
      </c>
      <c r="D1159" s="32"/>
      <c r="E1159" s="33" t="s">
        <v>395</v>
      </c>
      <c r="F1159" s="30">
        <f>F1160+F1164</f>
        <v>24682.94</v>
      </c>
      <c r="G1159" s="30">
        <f t="shared" ref="G1159:J1159" si="1815">G1160+G1164</f>
        <v>0</v>
      </c>
      <c r="H1159" s="30">
        <f t="shared" si="1815"/>
        <v>24682.94</v>
      </c>
      <c r="I1159" s="30">
        <f t="shared" si="1815"/>
        <v>0</v>
      </c>
      <c r="J1159" s="30">
        <f t="shared" si="1815"/>
        <v>0</v>
      </c>
      <c r="K1159" s="30">
        <f t="shared" ref="K1159:L1159" si="1816">K1160+K1164</f>
        <v>692.20899999999995</v>
      </c>
      <c r="L1159" s="30">
        <f t="shared" si="1816"/>
        <v>25375.148999999998</v>
      </c>
      <c r="M1159" s="30">
        <f>M1160+M1164</f>
        <v>25335.999999999996</v>
      </c>
      <c r="N1159" s="30">
        <f t="shared" ref="N1159" si="1817">N1160+N1164</f>
        <v>0</v>
      </c>
      <c r="O1159" s="30">
        <f t="shared" ref="O1159:Q1159" si="1818">O1160+O1164</f>
        <v>25335.999999999996</v>
      </c>
      <c r="P1159" s="30">
        <f t="shared" si="1818"/>
        <v>0</v>
      </c>
      <c r="Q1159" s="30">
        <f t="shared" si="1818"/>
        <v>25335.999999999996</v>
      </c>
      <c r="R1159" s="30">
        <f>R1160+R1164</f>
        <v>29085.739999999998</v>
      </c>
      <c r="S1159" s="30">
        <f t="shared" ref="S1159" si="1819">S1160+S1164</f>
        <v>0</v>
      </c>
      <c r="T1159" s="30">
        <f t="shared" ref="T1159:V1159" si="1820">T1160+T1164</f>
        <v>29085.739999999998</v>
      </c>
      <c r="U1159" s="30">
        <f t="shared" si="1820"/>
        <v>0</v>
      </c>
      <c r="V1159" s="30">
        <f t="shared" si="1820"/>
        <v>29085.739999999998</v>
      </c>
      <c r="X1159" s="183"/>
    </row>
    <row r="1160" spans="1:24" ht="15.75" outlineLevel="5" x14ac:dyDescent="0.2">
      <c r="A1160" s="32" t="s">
        <v>571</v>
      </c>
      <c r="B1160" s="32" t="s">
        <v>469</v>
      </c>
      <c r="C1160" s="32" t="s">
        <v>396</v>
      </c>
      <c r="D1160" s="32"/>
      <c r="E1160" s="33" t="s">
        <v>37</v>
      </c>
      <c r="F1160" s="30">
        <f>F1161+F1162+F1163</f>
        <v>24566.94</v>
      </c>
      <c r="G1160" s="30">
        <f t="shared" ref="G1160:J1160" si="1821">G1161+G1162+G1163</f>
        <v>0</v>
      </c>
      <c r="H1160" s="30">
        <f t="shared" si="1821"/>
        <v>24566.94</v>
      </c>
      <c r="I1160" s="30">
        <f t="shared" si="1821"/>
        <v>0</v>
      </c>
      <c r="J1160" s="30">
        <f t="shared" si="1821"/>
        <v>0</v>
      </c>
      <c r="K1160" s="30">
        <f t="shared" ref="K1160:L1160" si="1822">K1161+K1162+K1163</f>
        <v>692.20899999999995</v>
      </c>
      <c r="L1160" s="30">
        <f t="shared" si="1822"/>
        <v>25259.148999999998</v>
      </c>
      <c r="M1160" s="30">
        <f>M1161+M1162+M1163</f>
        <v>25215.899999999998</v>
      </c>
      <c r="N1160" s="30">
        <f t="shared" ref="N1160" si="1823">N1161+N1162+N1163</f>
        <v>0</v>
      </c>
      <c r="O1160" s="30">
        <f t="shared" ref="O1160:Q1160" si="1824">O1161+O1162+O1163</f>
        <v>25215.899999999998</v>
      </c>
      <c r="P1160" s="30">
        <f t="shared" si="1824"/>
        <v>0</v>
      </c>
      <c r="Q1160" s="30">
        <f t="shared" si="1824"/>
        <v>25215.899999999998</v>
      </c>
      <c r="R1160" s="30">
        <f>R1161+R1162+R1163</f>
        <v>28965.64</v>
      </c>
      <c r="S1160" s="30">
        <f t="shared" ref="S1160" si="1825">S1161+S1162+S1163</f>
        <v>0</v>
      </c>
      <c r="T1160" s="30">
        <f t="shared" ref="T1160:V1160" si="1826">T1161+T1162+T1163</f>
        <v>28965.64</v>
      </c>
      <c r="U1160" s="30">
        <f t="shared" si="1826"/>
        <v>0</v>
      </c>
      <c r="V1160" s="30">
        <f t="shared" si="1826"/>
        <v>28965.64</v>
      </c>
      <c r="X1160" s="183"/>
    </row>
    <row r="1161" spans="1:24" ht="47.25" outlineLevel="7" x14ac:dyDescent="0.2">
      <c r="A1161" s="34" t="s">
        <v>571</v>
      </c>
      <c r="B1161" s="34" t="s">
        <v>469</v>
      </c>
      <c r="C1161" s="34" t="s">
        <v>396</v>
      </c>
      <c r="D1161" s="34" t="s">
        <v>4</v>
      </c>
      <c r="E1161" s="35" t="s">
        <v>5</v>
      </c>
      <c r="F1161" s="31">
        <v>21223.14</v>
      </c>
      <c r="G1161" s="31"/>
      <c r="H1161" s="31">
        <f>SUM(F1161:G1161)</f>
        <v>21223.14</v>
      </c>
      <c r="I1161" s="31"/>
      <c r="J1161" s="31"/>
      <c r="K1161" s="31">
        <v>692.20899999999995</v>
      </c>
      <c r="L1161" s="31">
        <f>SUM(H1161:K1161)</f>
        <v>21915.348999999998</v>
      </c>
      <c r="M1161" s="31">
        <v>22072.1</v>
      </c>
      <c r="N1161" s="31"/>
      <c r="O1161" s="31">
        <f>SUM(M1161:N1161)</f>
        <v>22072.1</v>
      </c>
      <c r="P1161" s="31"/>
      <c r="Q1161" s="31">
        <f>SUM(O1161:P1161)</f>
        <v>22072.1</v>
      </c>
      <c r="R1161" s="31">
        <v>25821.84</v>
      </c>
      <c r="S1161" s="31"/>
      <c r="T1161" s="31">
        <f>SUM(R1161:S1161)</f>
        <v>25821.84</v>
      </c>
      <c r="U1161" s="31"/>
      <c r="V1161" s="31">
        <f>SUM(T1161:U1161)</f>
        <v>25821.84</v>
      </c>
      <c r="X1161" s="183"/>
    </row>
    <row r="1162" spans="1:24" ht="15.75" hidden="1" outlineLevel="7" x14ac:dyDescent="0.2">
      <c r="A1162" s="34" t="s">
        <v>571</v>
      </c>
      <c r="B1162" s="34" t="s">
        <v>469</v>
      </c>
      <c r="C1162" s="34" t="s">
        <v>396</v>
      </c>
      <c r="D1162" s="34" t="s">
        <v>7</v>
      </c>
      <c r="E1162" s="35" t="s">
        <v>8</v>
      </c>
      <c r="F1162" s="31">
        <v>3265.3</v>
      </c>
      <c r="G1162" s="31"/>
      <c r="H1162" s="31">
        <f>SUM(F1162:G1162)</f>
        <v>3265.3</v>
      </c>
      <c r="I1162" s="31"/>
      <c r="J1162" s="31"/>
      <c r="K1162" s="31"/>
      <c r="L1162" s="31">
        <f>SUM(H1162:K1162)</f>
        <v>3265.3</v>
      </c>
      <c r="M1162" s="31">
        <v>3065.3</v>
      </c>
      <c r="N1162" s="31"/>
      <c r="O1162" s="31">
        <f>SUM(M1162:N1162)</f>
        <v>3065.3</v>
      </c>
      <c r="P1162" s="31"/>
      <c r="Q1162" s="31">
        <f>SUM(O1162:P1162)</f>
        <v>3065.3</v>
      </c>
      <c r="R1162" s="31">
        <v>3065.3</v>
      </c>
      <c r="S1162" s="31"/>
      <c r="T1162" s="31">
        <f>SUM(R1162:S1162)</f>
        <v>3065.3</v>
      </c>
      <c r="U1162" s="31"/>
      <c r="V1162" s="31">
        <f>SUM(T1162:U1162)</f>
        <v>3065.3</v>
      </c>
      <c r="X1162" s="183"/>
    </row>
    <row r="1163" spans="1:24" ht="15.75" hidden="1" outlineLevel="7" x14ac:dyDescent="0.2">
      <c r="A1163" s="34" t="s">
        <v>571</v>
      </c>
      <c r="B1163" s="34" t="s">
        <v>469</v>
      </c>
      <c r="C1163" s="34" t="s">
        <v>396</v>
      </c>
      <c r="D1163" s="34" t="s">
        <v>15</v>
      </c>
      <c r="E1163" s="35" t="s">
        <v>16</v>
      </c>
      <c r="F1163" s="31">
        <v>78.5</v>
      </c>
      <c r="G1163" s="31"/>
      <c r="H1163" s="31">
        <f>SUM(F1163:G1163)</f>
        <v>78.5</v>
      </c>
      <c r="I1163" s="31"/>
      <c r="J1163" s="31"/>
      <c r="K1163" s="31"/>
      <c r="L1163" s="31">
        <f>SUM(H1163:K1163)</f>
        <v>78.5</v>
      </c>
      <c r="M1163" s="31">
        <v>78.5</v>
      </c>
      <c r="N1163" s="31"/>
      <c r="O1163" s="31">
        <f>SUM(M1163:N1163)</f>
        <v>78.5</v>
      </c>
      <c r="P1163" s="31"/>
      <c r="Q1163" s="31">
        <f>SUM(O1163:P1163)</f>
        <v>78.5</v>
      </c>
      <c r="R1163" s="31">
        <v>78.5</v>
      </c>
      <c r="S1163" s="31"/>
      <c r="T1163" s="31">
        <f>SUM(R1163:S1163)</f>
        <v>78.5</v>
      </c>
      <c r="U1163" s="31"/>
      <c r="V1163" s="31">
        <f>SUM(T1163:U1163)</f>
        <v>78.5</v>
      </c>
      <c r="X1163" s="183"/>
    </row>
    <row r="1164" spans="1:24" ht="30" hidden="1" customHeight="1" outlineLevel="5" x14ac:dyDescent="0.2">
      <c r="A1164" s="32" t="s">
        <v>571</v>
      </c>
      <c r="B1164" s="32" t="s">
        <v>469</v>
      </c>
      <c r="C1164" s="32" t="s">
        <v>691</v>
      </c>
      <c r="D1164" s="32"/>
      <c r="E1164" s="33" t="s">
        <v>397</v>
      </c>
      <c r="F1164" s="30">
        <f t="shared" ref="F1164:V1164" si="1827">F1165</f>
        <v>116</v>
      </c>
      <c r="G1164" s="30">
        <f t="shared" si="1827"/>
        <v>0</v>
      </c>
      <c r="H1164" s="30">
        <f t="shared" si="1827"/>
        <v>116</v>
      </c>
      <c r="I1164" s="30">
        <f t="shared" si="1827"/>
        <v>0</v>
      </c>
      <c r="J1164" s="30">
        <f t="shared" si="1827"/>
        <v>0</v>
      </c>
      <c r="K1164" s="30">
        <f t="shared" si="1827"/>
        <v>0</v>
      </c>
      <c r="L1164" s="30">
        <f t="shared" si="1827"/>
        <v>116</v>
      </c>
      <c r="M1164" s="30">
        <f t="shared" si="1827"/>
        <v>120.1</v>
      </c>
      <c r="N1164" s="30">
        <f t="shared" si="1827"/>
        <v>0</v>
      </c>
      <c r="O1164" s="30">
        <f t="shared" si="1827"/>
        <v>120.1</v>
      </c>
      <c r="P1164" s="30">
        <f t="shared" si="1827"/>
        <v>0</v>
      </c>
      <c r="Q1164" s="30">
        <f t="shared" si="1827"/>
        <v>120.1</v>
      </c>
      <c r="R1164" s="30">
        <f t="shared" si="1827"/>
        <v>120.1</v>
      </c>
      <c r="S1164" s="30">
        <f t="shared" si="1827"/>
        <v>0</v>
      </c>
      <c r="T1164" s="30">
        <f t="shared" si="1827"/>
        <v>120.1</v>
      </c>
      <c r="U1164" s="30">
        <f t="shared" si="1827"/>
        <v>0</v>
      </c>
      <c r="V1164" s="30">
        <f t="shared" si="1827"/>
        <v>120.1</v>
      </c>
      <c r="X1164" s="183"/>
    </row>
    <row r="1165" spans="1:24" ht="47.25" hidden="1" outlineLevel="7" x14ac:dyDescent="0.2">
      <c r="A1165" s="34" t="s">
        <v>571</v>
      </c>
      <c r="B1165" s="34" t="s">
        <v>469</v>
      </c>
      <c r="C1165" s="34" t="s">
        <v>691</v>
      </c>
      <c r="D1165" s="34" t="s">
        <v>4</v>
      </c>
      <c r="E1165" s="35" t="s">
        <v>5</v>
      </c>
      <c r="F1165" s="31">
        <v>116</v>
      </c>
      <c r="G1165" s="31"/>
      <c r="H1165" s="31">
        <f>SUM(F1165:G1165)</f>
        <v>116</v>
      </c>
      <c r="I1165" s="31"/>
      <c r="J1165" s="31"/>
      <c r="K1165" s="31"/>
      <c r="L1165" s="31">
        <f>SUM(H1165:K1165)</f>
        <v>116</v>
      </c>
      <c r="M1165" s="31">
        <v>120.1</v>
      </c>
      <c r="N1165" s="31"/>
      <c r="O1165" s="31">
        <f>SUM(M1165:N1165)</f>
        <v>120.1</v>
      </c>
      <c r="P1165" s="31"/>
      <c r="Q1165" s="31">
        <f>SUM(O1165:P1165)</f>
        <v>120.1</v>
      </c>
      <c r="R1165" s="31">
        <v>120.1</v>
      </c>
      <c r="S1165" s="31"/>
      <c r="T1165" s="31">
        <f>SUM(R1165:S1165)</f>
        <v>120.1</v>
      </c>
      <c r="U1165" s="31"/>
      <c r="V1165" s="31">
        <f>SUM(T1165:U1165)</f>
        <v>120.1</v>
      </c>
      <c r="X1165" s="183"/>
    </row>
    <row r="1166" spans="1:24" ht="15.75" outlineLevel="1" collapsed="1" x14ac:dyDescent="0.2">
      <c r="A1166" s="32" t="s">
        <v>571</v>
      </c>
      <c r="B1166" s="32" t="s">
        <v>471</v>
      </c>
      <c r="C1166" s="32"/>
      <c r="D1166" s="32"/>
      <c r="E1166" s="33" t="s">
        <v>472</v>
      </c>
      <c r="F1166" s="30">
        <f t="shared" ref="F1166:R1166" si="1828">F1167+F1175+F1187</f>
        <v>140476.69999999998</v>
      </c>
      <c r="G1166" s="30">
        <f t="shared" ref="G1166:J1166" si="1829">G1167+G1175+G1187</f>
        <v>0</v>
      </c>
      <c r="H1166" s="30">
        <f t="shared" si="1829"/>
        <v>140476.69999999998</v>
      </c>
      <c r="I1166" s="30">
        <f t="shared" si="1829"/>
        <v>0</v>
      </c>
      <c r="J1166" s="30">
        <f t="shared" si="1829"/>
        <v>0</v>
      </c>
      <c r="K1166" s="30">
        <f t="shared" ref="K1166:L1166" si="1830">K1167+K1175+K1187</f>
        <v>-18842.502990000001</v>
      </c>
      <c r="L1166" s="30">
        <f t="shared" si="1830"/>
        <v>121634.19700999997</v>
      </c>
      <c r="M1166" s="30">
        <f t="shared" si="1828"/>
        <v>161838</v>
      </c>
      <c r="N1166" s="30">
        <f t="shared" si="1828"/>
        <v>0</v>
      </c>
      <c r="O1166" s="30">
        <f t="shared" si="1828"/>
        <v>161838</v>
      </c>
      <c r="P1166" s="30">
        <f t="shared" si="1828"/>
        <v>-52661.578180000011</v>
      </c>
      <c r="Q1166" s="30">
        <f t="shared" si="1828"/>
        <v>109176.42181999999</v>
      </c>
      <c r="R1166" s="30">
        <f t="shared" si="1828"/>
        <v>236358.13999999998</v>
      </c>
      <c r="S1166" s="30">
        <f t="shared" ref="S1166:V1166" si="1831">S1167+S1175+S1187</f>
        <v>0</v>
      </c>
      <c r="T1166" s="30">
        <f t="shared" si="1831"/>
        <v>236358.13999999998</v>
      </c>
      <c r="U1166" s="30">
        <f t="shared" si="1831"/>
        <v>-3494.6934000000001</v>
      </c>
      <c r="V1166" s="30">
        <f t="shared" si="1831"/>
        <v>232863.44659999997</v>
      </c>
      <c r="X1166" s="183"/>
    </row>
    <row r="1167" spans="1:24" ht="31.5" hidden="1" outlineLevel="2" x14ac:dyDescent="0.2">
      <c r="A1167" s="32" t="s">
        <v>571</v>
      </c>
      <c r="B1167" s="32" t="s">
        <v>471</v>
      </c>
      <c r="C1167" s="32" t="s">
        <v>223</v>
      </c>
      <c r="D1167" s="32"/>
      <c r="E1167" s="33" t="s">
        <v>224</v>
      </c>
      <c r="F1167" s="30">
        <f t="shared" ref="F1167:V1168" si="1832">F1168</f>
        <v>20844.599999999999</v>
      </c>
      <c r="G1167" s="30">
        <f t="shared" si="1832"/>
        <v>0</v>
      </c>
      <c r="H1167" s="30">
        <f t="shared" si="1832"/>
        <v>20844.599999999999</v>
      </c>
      <c r="I1167" s="30">
        <f t="shared" si="1832"/>
        <v>0</v>
      </c>
      <c r="J1167" s="30">
        <f t="shared" si="1832"/>
        <v>0</v>
      </c>
      <c r="K1167" s="30">
        <f t="shared" si="1832"/>
        <v>0</v>
      </c>
      <c r="L1167" s="30">
        <f t="shared" si="1832"/>
        <v>20844.599999999999</v>
      </c>
      <c r="M1167" s="30">
        <f t="shared" ref="M1167:M1168" si="1833">M1168</f>
        <v>21071</v>
      </c>
      <c r="N1167" s="30">
        <f t="shared" si="1832"/>
        <v>0</v>
      </c>
      <c r="O1167" s="30">
        <f t="shared" si="1832"/>
        <v>21071</v>
      </c>
      <c r="P1167" s="30">
        <f t="shared" si="1832"/>
        <v>0</v>
      </c>
      <c r="Q1167" s="30">
        <f t="shared" si="1832"/>
        <v>21071</v>
      </c>
      <c r="R1167" s="30">
        <f t="shared" ref="R1167:R1168" si="1834">R1168</f>
        <v>20908.7</v>
      </c>
      <c r="S1167" s="30">
        <f t="shared" si="1832"/>
        <v>0</v>
      </c>
      <c r="T1167" s="30">
        <f t="shared" si="1832"/>
        <v>20908.7</v>
      </c>
      <c r="U1167" s="30">
        <f t="shared" si="1832"/>
        <v>0</v>
      </c>
      <c r="V1167" s="30">
        <f t="shared" si="1832"/>
        <v>20908.7</v>
      </c>
      <c r="X1167" s="183"/>
    </row>
    <row r="1168" spans="1:24" ht="31.5" hidden="1" outlineLevel="3" x14ac:dyDescent="0.2">
      <c r="A1168" s="32" t="s">
        <v>571</v>
      </c>
      <c r="B1168" s="32" t="s">
        <v>471</v>
      </c>
      <c r="C1168" s="32" t="s">
        <v>294</v>
      </c>
      <c r="D1168" s="32"/>
      <c r="E1168" s="33" t="s">
        <v>295</v>
      </c>
      <c r="F1168" s="30">
        <f t="shared" si="1832"/>
        <v>20844.599999999999</v>
      </c>
      <c r="G1168" s="30">
        <f t="shared" si="1832"/>
        <v>0</v>
      </c>
      <c r="H1168" s="30">
        <f t="shared" si="1832"/>
        <v>20844.599999999999</v>
      </c>
      <c r="I1168" s="30">
        <f t="shared" si="1832"/>
        <v>0</v>
      </c>
      <c r="J1168" s="30">
        <f t="shared" si="1832"/>
        <v>0</v>
      </c>
      <c r="K1168" s="30">
        <f t="shared" si="1832"/>
        <v>0</v>
      </c>
      <c r="L1168" s="30">
        <f t="shared" si="1832"/>
        <v>20844.599999999999</v>
      </c>
      <c r="M1168" s="30">
        <f t="shared" si="1833"/>
        <v>21071</v>
      </c>
      <c r="N1168" s="30">
        <f t="shared" si="1832"/>
        <v>0</v>
      </c>
      <c r="O1168" s="30">
        <f t="shared" si="1832"/>
        <v>21071</v>
      </c>
      <c r="P1168" s="30">
        <f t="shared" si="1832"/>
        <v>0</v>
      </c>
      <c r="Q1168" s="30">
        <f t="shared" si="1832"/>
        <v>21071</v>
      </c>
      <c r="R1168" s="30">
        <f t="shared" si="1834"/>
        <v>20908.7</v>
      </c>
      <c r="S1168" s="30">
        <f t="shared" si="1832"/>
        <v>0</v>
      </c>
      <c r="T1168" s="30">
        <f t="shared" si="1832"/>
        <v>20908.7</v>
      </c>
      <c r="U1168" s="30">
        <f t="shared" si="1832"/>
        <v>0</v>
      </c>
      <c r="V1168" s="30">
        <f t="shared" si="1832"/>
        <v>20908.7</v>
      </c>
      <c r="X1168" s="183"/>
    </row>
    <row r="1169" spans="1:24" ht="31.5" hidden="1" outlineLevel="4" x14ac:dyDescent="0.2">
      <c r="A1169" s="32" t="s">
        <v>571</v>
      </c>
      <c r="B1169" s="32" t="s">
        <v>471</v>
      </c>
      <c r="C1169" s="32" t="s">
        <v>299</v>
      </c>
      <c r="D1169" s="32"/>
      <c r="E1169" s="33" t="s">
        <v>300</v>
      </c>
      <c r="F1169" s="30">
        <f>F1172+F1170</f>
        <v>20844.599999999999</v>
      </c>
      <c r="G1169" s="30">
        <f t="shared" ref="G1169:J1169" si="1835">G1172+G1170</f>
        <v>0</v>
      </c>
      <c r="H1169" s="30">
        <f t="shared" si="1835"/>
        <v>20844.599999999999</v>
      </c>
      <c r="I1169" s="30">
        <f t="shared" si="1835"/>
        <v>0</v>
      </c>
      <c r="J1169" s="30">
        <f t="shared" si="1835"/>
        <v>0</v>
      </c>
      <c r="K1169" s="30">
        <f t="shared" ref="K1169:L1169" si="1836">K1172+K1170</f>
        <v>0</v>
      </c>
      <c r="L1169" s="30">
        <f t="shared" si="1836"/>
        <v>20844.599999999999</v>
      </c>
      <c r="M1169" s="30">
        <f t="shared" ref="M1169:R1169" si="1837">M1172+M1170</f>
        <v>21071</v>
      </c>
      <c r="N1169" s="30">
        <f t="shared" ref="N1169" si="1838">N1172+N1170</f>
        <v>0</v>
      </c>
      <c r="O1169" s="30">
        <f t="shared" ref="O1169:Q1169" si="1839">O1172+O1170</f>
        <v>21071</v>
      </c>
      <c r="P1169" s="30">
        <f t="shared" si="1839"/>
        <v>0</v>
      </c>
      <c r="Q1169" s="30">
        <f t="shared" si="1839"/>
        <v>21071</v>
      </c>
      <c r="R1169" s="30">
        <f t="shared" si="1837"/>
        <v>20908.7</v>
      </c>
      <c r="S1169" s="30">
        <f t="shared" ref="S1169" si="1840">S1172+S1170</f>
        <v>0</v>
      </c>
      <c r="T1169" s="30">
        <f t="shared" ref="T1169:V1169" si="1841">T1172+T1170</f>
        <v>20908.7</v>
      </c>
      <c r="U1169" s="30">
        <f t="shared" si="1841"/>
        <v>0</v>
      </c>
      <c r="V1169" s="30">
        <f t="shared" si="1841"/>
        <v>20908.7</v>
      </c>
      <c r="X1169" s="183"/>
    </row>
    <row r="1170" spans="1:24" ht="63" hidden="1" outlineLevel="4" x14ac:dyDescent="0.2">
      <c r="A1170" s="32" t="s">
        <v>571</v>
      </c>
      <c r="B1170" s="32" t="s">
        <v>471</v>
      </c>
      <c r="C1170" s="32" t="s">
        <v>758</v>
      </c>
      <c r="D1170" s="32"/>
      <c r="E1170" s="37" t="s">
        <v>332</v>
      </c>
      <c r="F1170" s="30">
        <f>F1171</f>
        <v>74.400000000000006</v>
      </c>
      <c r="G1170" s="30">
        <f t="shared" ref="G1170:L1170" si="1842">G1171</f>
        <v>0</v>
      </c>
      <c r="H1170" s="30">
        <f t="shared" si="1842"/>
        <v>74.400000000000006</v>
      </c>
      <c r="I1170" s="30">
        <f t="shared" si="1842"/>
        <v>0</v>
      </c>
      <c r="J1170" s="30">
        <f t="shared" si="1842"/>
        <v>0</v>
      </c>
      <c r="K1170" s="30">
        <f t="shared" si="1842"/>
        <v>0</v>
      </c>
      <c r="L1170" s="30">
        <f t="shared" si="1842"/>
        <v>74.400000000000006</v>
      </c>
      <c r="M1170" s="30">
        <f t="shared" ref="M1170:R1170" si="1843">M1171</f>
        <v>74.400000000000006</v>
      </c>
      <c r="N1170" s="30">
        <f t="shared" ref="N1170" si="1844">N1171</f>
        <v>0</v>
      </c>
      <c r="O1170" s="30">
        <f t="shared" ref="O1170:Q1170" si="1845">O1171</f>
        <v>74.400000000000006</v>
      </c>
      <c r="P1170" s="30">
        <f t="shared" si="1845"/>
        <v>0</v>
      </c>
      <c r="Q1170" s="30">
        <f t="shared" si="1845"/>
        <v>74.400000000000006</v>
      </c>
      <c r="R1170" s="30">
        <f t="shared" si="1843"/>
        <v>74.400000000000006</v>
      </c>
      <c r="S1170" s="30">
        <f t="shared" ref="S1170" si="1846">S1171</f>
        <v>0</v>
      </c>
      <c r="T1170" s="30">
        <f t="shared" ref="T1170:V1170" si="1847">T1171</f>
        <v>74.400000000000006</v>
      </c>
      <c r="U1170" s="30">
        <f t="shared" si="1847"/>
        <v>0</v>
      </c>
      <c r="V1170" s="30">
        <f t="shared" si="1847"/>
        <v>74.400000000000006</v>
      </c>
      <c r="X1170" s="183"/>
    </row>
    <row r="1171" spans="1:24" ht="47.25" hidden="1" outlineLevel="4" x14ac:dyDescent="0.2">
      <c r="A1171" s="34" t="s">
        <v>571</v>
      </c>
      <c r="B1171" s="34" t="s">
        <v>471</v>
      </c>
      <c r="C1171" s="34" t="s">
        <v>758</v>
      </c>
      <c r="D1171" s="34" t="s">
        <v>4</v>
      </c>
      <c r="E1171" s="35" t="s">
        <v>5</v>
      </c>
      <c r="F1171" s="31">
        <v>74.400000000000006</v>
      </c>
      <c r="G1171" s="31"/>
      <c r="H1171" s="31">
        <f>SUM(F1171:G1171)</f>
        <v>74.400000000000006</v>
      </c>
      <c r="I1171" s="31"/>
      <c r="J1171" s="31"/>
      <c r="K1171" s="31"/>
      <c r="L1171" s="31">
        <f>SUM(H1171:K1171)</f>
        <v>74.400000000000006</v>
      </c>
      <c r="M1171" s="31">
        <v>74.400000000000006</v>
      </c>
      <c r="N1171" s="31"/>
      <c r="O1171" s="31">
        <f>SUM(M1171:N1171)</f>
        <v>74.400000000000006</v>
      </c>
      <c r="P1171" s="31"/>
      <c r="Q1171" s="31">
        <f>SUM(O1171:P1171)</f>
        <v>74.400000000000006</v>
      </c>
      <c r="R1171" s="31">
        <v>74.400000000000006</v>
      </c>
      <c r="S1171" s="31"/>
      <c r="T1171" s="31">
        <f>SUM(R1171:S1171)</f>
        <v>74.400000000000006</v>
      </c>
      <c r="U1171" s="31"/>
      <c r="V1171" s="31">
        <f>SUM(T1171:U1171)</f>
        <v>74.400000000000006</v>
      </c>
      <c r="X1171" s="183"/>
    </row>
    <row r="1172" spans="1:24" ht="31.5" hidden="1" outlineLevel="5" x14ac:dyDescent="0.2">
      <c r="A1172" s="32" t="s">
        <v>571</v>
      </c>
      <c r="B1172" s="32" t="s">
        <v>471</v>
      </c>
      <c r="C1172" s="32" t="s">
        <v>303</v>
      </c>
      <c r="D1172" s="32"/>
      <c r="E1172" s="33" t="s">
        <v>304</v>
      </c>
      <c r="F1172" s="30">
        <f t="shared" ref="F1172:R1172" si="1848">F1173+F1174</f>
        <v>20770.199999999997</v>
      </c>
      <c r="G1172" s="30">
        <f t="shared" ref="G1172:J1172" si="1849">G1173+G1174</f>
        <v>0</v>
      </c>
      <c r="H1172" s="30">
        <f t="shared" si="1849"/>
        <v>20770.199999999997</v>
      </c>
      <c r="I1172" s="30">
        <f t="shared" si="1849"/>
        <v>0</v>
      </c>
      <c r="J1172" s="30">
        <f t="shared" si="1849"/>
        <v>0</v>
      </c>
      <c r="K1172" s="30">
        <f t="shared" ref="K1172:L1172" si="1850">K1173+K1174</f>
        <v>0</v>
      </c>
      <c r="L1172" s="30">
        <f t="shared" si="1850"/>
        <v>20770.199999999997</v>
      </c>
      <c r="M1172" s="30">
        <f t="shared" si="1848"/>
        <v>20996.6</v>
      </c>
      <c r="N1172" s="30">
        <f t="shared" si="1848"/>
        <v>0</v>
      </c>
      <c r="O1172" s="30">
        <f t="shared" si="1848"/>
        <v>20996.6</v>
      </c>
      <c r="P1172" s="30">
        <f t="shared" si="1848"/>
        <v>0</v>
      </c>
      <c r="Q1172" s="30">
        <f t="shared" si="1848"/>
        <v>20996.6</v>
      </c>
      <c r="R1172" s="30">
        <f t="shared" si="1848"/>
        <v>20834.3</v>
      </c>
      <c r="S1172" s="30">
        <f t="shared" ref="S1172:V1172" si="1851">S1173+S1174</f>
        <v>0</v>
      </c>
      <c r="T1172" s="30">
        <f t="shared" si="1851"/>
        <v>20834.3</v>
      </c>
      <c r="U1172" s="30">
        <f t="shared" si="1851"/>
        <v>0</v>
      </c>
      <c r="V1172" s="30">
        <f t="shared" si="1851"/>
        <v>20834.3</v>
      </c>
      <c r="X1172" s="183"/>
    </row>
    <row r="1173" spans="1:24" ht="47.25" hidden="1" outlineLevel="7" x14ac:dyDescent="0.2">
      <c r="A1173" s="34" t="s">
        <v>571</v>
      </c>
      <c r="B1173" s="34" t="s">
        <v>471</v>
      </c>
      <c r="C1173" s="34" t="s">
        <v>303</v>
      </c>
      <c r="D1173" s="34" t="s">
        <v>4</v>
      </c>
      <c r="E1173" s="35" t="s">
        <v>5</v>
      </c>
      <c r="F1173" s="31">
        <v>20738.599999999999</v>
      </c>
      <c r="G1173" s="31"/>
      <c r="H1173" s="31">
        <f>SUM(F1173:G1173)</f>
        <v>20738.599999999999</v>
      </c>
      <c r="I1173" s="31"/>
      <c r="J1173" s="31"/>
      <c r="K1173" s="31"/>
      <c r="L1173" s="31">
        <f>SUM(H1173:K1173)</f>
        <v>20738.599999999999</v>
      </c>
      <c r="M1173" s="31">
        <v>20967.599999999999</v>
      </c>
      <c r="N1173" s="31"/>
      <c r="O1173" s="31">
        <f>SUM(M1173:N1173)</f>
        <v>20967.599999999999</v>
      </c>
      <c r="P1173" s="31"/>
      <c r="Q1173" s="31">
        <f>SUM(O1173:P1173)</f>
        <v>20967.599999999999</v>
      </c>
      <c r="R1173" s="31">
        <v>20805.7</v>
      </c>
      <c r="S1173" s="31"/>
      <c r="T1173" s="31">
        <f>SUM(R1173:S1173)</f>
        <v>20805.7</v>
      </c>
      <c r="U1173" s="31"/>
      <c r="V1173" s="31">
        <f>SUM(T1173:U1173)</f>
        <v>20805.7</v>
      </c>
      <c r="X1173" s="183"/>
    </row>
    <row r="1174" spans="1:24" ht="15.75" hidden="1" outlineLevel="7" x14ac:dyDescent="0.2">
      <c r="A1174" s="34" t="s">
        <v>571</v>
      </c>
      <c r="B1174" s="34" t="s">
        <v>471</v>
      </c>
      <c r="C1174" s="34" t="s">
        <v>303</v>
      </c>
      <c r="D1174" s="34" t="s">
        <v>7</v>
      </c>
      <c r="E1174" s="35" t="s">
        <v>8</v>
      </c>
      <c r="F1174" s="31">
        <v>31.6</v>
      </c>
      <c r="G1174" s="31"/>
      <c r="H1174" s="31">
        <f>SUM(F1174:G1174)</f>
        <v>31.6</v>
      </c>
      <c r="I1174" s="31"/>
      <c r="J1174" s="31"/>
      <c r="K1174" s="31"/>
      <c r="L1174" s="31">
        <f>SUM(H1174:K1174)</f>
        <v>31.6</v>
      </c>
      <c r="M1174" s="31">
        <v>29</v>
      </c>
      <c r="N1174" s="31"/>
      <c r="O1174" s="31">
        <f>SUM(M1174:N1174)</f>
        <v>29</v>
      </c>
      <c r="P1174" s="31"/>
      <c r="Q1174" s="31">
        <f>SUM(O1174:P1174)</f>
        <v>29</v>
      </c>
      <c r="R1174" s="31">
        <v>28.6</v>
      </c>
      <c r="S1174" s="31"/>
      <c r="T1174" s="31">
        <f>SUM(R1174:S1174)</f>
        <v>28.6</v>
      </c>
      <c r="U1174" s="31"/>
      <c r="V1174" s="31">
        <f>SUM(T1174:U1174)</f>
        <v>28.6</v>
      </c>
      <c r="X1174" s="183"/>
    </row>
    <row r="1175" spans="1:24" ht="31.5" hidden="1" outlineLevel="2" x14ac:dyDescent="0.2">
      <c r="A1175" s="32" t="s">
        <v>571</v>
      </c>
      <c r="B1175" s="32" t="s">
        <v>471</v>
      </c>
      <c r="C1175" s="32" t="s">
        <v>30</v>
      </c>
      <c r="D1175" s="32"/>
      <c r="E1175" s="33" t="s">
        <v>31</v>
      </c>
      <c r="F1175" s="30">
        <f t="shared" ref="F1175:R1175" si="1852">F1176+F1181</f>
        <v>78998.599999999991</v>
      </c>
      <c r="G1175" s="30">
        <f t="shared" ref="G1175:J1175" si="1853">G1176+G1181</f>
        <v>0</v>
      </c>
      <c r="H1175" s="30">
        <f t="shared" si="1853"/>
        <v>78998.599999999991</v>
      </c>
      <c r="I1175" s="30">
        <f t="shared" si="1853"/>
        <v>0</v>
      </c>
      <c r="J1175" s="30">
        <f t="shared" si="1853"/>
        <v>0</v>
      </c>
      <c r="K1175" s="30">
        <f t="shared" ref="K1175:L1175" si="1854">K1176+K1181</f>
        <v>0</v>
      </c>
      <c r="L1175" s="30">
        <f t="shared" si="1854"/>
        <v>78998.599999999991</v>
      </c>
      <c r="M1175" s="30">
        <f t="shared" si="1852"/>
        <v>81929.099999999991</v>
      </c>
      <c r="N1175" s="30">
        <f t="shared" si="1852"/>
        <v>0</v>
      </c>
      <c r="O1175" s="30">
        <f t="shared" si="1852"/>
        <v>81929.099999999991</v>
      </c>
      <c r="P1175" s="30">
        <f t="shared" si="1852"/>
        <v>0</v>
      </c>
      <c r="Q1175" s="30">
        <f t="shared" si="1852"/>
        <v>81929.099999999991</v>
      </c>
      <c r="R1175" s="30">
        <f t="shared" si="1852"/>
        <v>94863.9</v>
      </c>
      <c r="S1175" s="30">
        <f t="shared" ref="S1175:V1175" si="1855">S1176+S1181</f>
        <v>0</v>
      </c>
      <c r="T1175" s="30">
        <f t="shared" si="1855"/>
        <v>94863.9</v>
      </c>
      <c r="U1175" s="30">
        <f t="shared" si="1855"/>
        <v>0</v>
      </c>
      <c r="V1175" s="30">
        <f t="shared" si="1855"/>
        <v>94863.9</v>
      </c>
      <c r="X1175" s="183"/>
    </row>
    <row r="1176" spans="1:24" ht="15.75" hidden="1" outlineLevel="3" x14ac:dyDescent="0.2">
      <c r="A1176" s="32" t="s">
        <v>571</v>
      </c>
      <c r="B1176" s="32" t="s">
        <v>471</v>
      </c>
      <c r="C1176" s="32" t="s">
        <v>71</v>
      </c>
      <c r="D1176" s="32"/>
      <c r="E1176" s="33" t="s">
        <v>72</v>
      </c>
      <c r="F1176" s="30">
        <f t="shared" ref="F1176:V1177" si="1856">F1177</f>
        <v>197.39999999999998</v>
      </c>
      <c r="G1176" s="30">
        <f t="shared" si="1856"/>
        <v>0</v>
      </c>
      <c r="H1176" s="30">
        <f t="shared" si="1856"/>
        <v>197.39999999999998</v>
      </c>
      <c r="I1176" s="30">
        <f t="shared" si="1856"/>
        <v>0</v>
      </c>
      <c r="J1176" s="30">
        <f t="shared" si="1856"/>
        <v>0</v>
      </c>
      <c r="K1176" s="30">
        <f t="shared" si="1856"/>
        <v>0</v>
      </c>
      <c r="L1176" s="30">
        <f t="shared" si="1856"/>
        <v>197.39999999999998</v>
      </c>
      <c r="M1176" s="30">
        <f t="shared" ref="M1176:M1177" si="1857">M1177</f>
        <v>197.39999999999998</v>
      </c>
      <c r="N1176" s="30">
        <f t="shared" si="1856"/>
        <v>0</v>
      </c>
      <c r="O1176" s="30">
        <f t="shared" si="1856"/>
        <v>197.39999999999998</v>
      </c>
      <c r="P1176" s="30">
        <f t="shared" si="1856"/>
        <v>0</v>
      </c>
      <c r="Q1176" s="30">
        <f t="shared" si="1856"/>
        <v>197.39999999999998</v>
      </c>
      <c r="R1176" s="30">
        <f t="shared" ref="R1176:R1177" si="1858">R1177</f>
        <v>197.39999999999998</v>
      </c>
      <c r="S1176" s="30">
        <f t="shared" si="1856"/>
        <v>0</v>
      </c>
      <c r="T1176" s="30">
        <f t="shared" si="1856"/>
        <v>197.39999999999998</v>
      </c>
      <c r="U1176" s="30">
        <f t="shared" si="1856"/>
        <v>0</v>
      </c>
      <c r="V1176" s="30">
        <f t="shared" si="1856"/>
        <v>197.39999999999998</v>
      </c>
      <c r="X1176" s="183"/>
    </row>
    <row r="1177" spans="1:24" ht="30.75" hidden="1" customHeight="1" outlineLevel="4" x14ac:dyDescent="0.2">
      <c r="A1177" s="32" t="s">
        <v>571</v>
      </c>
      <c r="B1177" s="32" t="s">
        <v>471</v>
      </c>
      <c r="C1177" s="32" t="s">
        <v>73</v>
      </c>
      <c r="D1177" s="32"/>
      <c r="E1177" s="33" t="s">
        <v>74</v>
      </c>
      <c r="F1177" s="30">
        <f t="shared" si="1856"/>
        <v>197.39999999999998</v>
      </c>
      <c r="G1177" s="30">
        <f t="shared" si="1856"/>
        <v>0</v>
      </c>
      <c r="H1177" s="30">
        <f t="shared" si="1856"/>
        <v>197.39999999999998</v>
      </c>
      <c r="I1177" s="30">
        <f t="shared" si="1856"/>
        <v>0</v>
      </c>
      <c r="J1177" s="30">
        <f t="shared" si="1856"/>
        <v>0</v>
      </c>
      <c r="K1177" s="30">
        <f t="shared" si="1856"/>
        <v>0</v>
      </c>
      <c r="L1177" s="30">
        <f t="shared" si="1856"/>
        <v>197.39999999999998</v>
      </c>
      <c r="M1177" s="30">
        <f t="shared" si="1857"/>
        <v>197.39999999999998</v>
      </c>
      <c r="N1177" s="30">
        <f t="shared" si="1856"/>
        <v>0</v>
      </c>
      <c r="O1177" s="30">
        <f t="shared" si="1856"/>
        <v>197.39999999999998</v>
      </c>
      <c r="P1177" s="30">
        <f t="shared" si="1856"/>
        <v>0</v>
      </c>
      <c r="Q1177" s="30">
        <f t="shared" si="1856"/>
        <v>197.39999999999998</v>
      </c>
      <c r="R1177" s="30">
        <f t="shared" si="1858"/>
        <v>197.39999999999998</v>
      </c>
      <c r="S1177" s="30">
        <f t="shared" si="1856"/>
        <v>0</v>
      </c>
      <c r="T1177" s="30">
        <f t="shared" si="1856"/>
        <v>197.39999999999998</v>
      </c>
      <c r="U1177" s="30">
        <f t="shared" si="1856"/>
        <v>0</v>
      </c>
      <c r="V1177" s="30">
        <f t="shared" si="1856"/>
        <v>197.39999999999998</v>
      </c>
      <c r="X1177" s="183"/>
    </row>
    <row r="1178" spans="1:24" ht="15.75" hidden="1" outlineLevel="5" x14ac:dyDescent="0.2">
      <c r="A1178" s="32" t="s">
        <v>571</v>
      </c>
      <c r="B1178" s="32" t="s">
        <v>471</v>
      </c>
      <c r="C1178" s="32" t="s">
        <v>75</v>
      </c>
      <c r="D1178" s="32"/>
      <c r="E1178" s="33" t="s">
        <v>76</v>
      </c>
      <c r="F1178" s="30">
        <f t="shared" ref="F1178:R1178" si="1859">F1179+F1180</f>
        <v>197.39999999999998</v>
      </c>
      <c r="G1178" s="30">
        <f t="shared" ref="G1178:J1178" si="1860">G1179+G1180</f>
        <v>0</v>
      </c>
      <c r="H1178" s="30">
        <f t="shared" si="1860"/>
        <v>197.39999999999998</v>
      </c>
      <c r="I1178" s="30">
        <f t="shared" si="1860"/>
        <v>0</v>
      </c>
      <c r="J1178" s="30">
        <f t="shared" si="1860"/>
        <v>0</v>
      </c>
      <c r="K1178" s="30">
        <f t="shared" ref="K1178:L1178" si="1861">K1179+K1180</f>
        <v>0</v>
      </c>
      <c r="L1178" s="30">
        <f t="shared" si="1861"/>
        <v>197.39999999999998</v>
      </c>
      <c r="M1178" s="30">
        <f t="shared" si="1859"/>
        <v>197.39999999999998</v>
      </c>
      <c r="N1178" s="30">
        <f t="shared" si="1859"/>
        <v>0</v>
      </c>
      <c r="O1178" s="30">
        <f t="shared" si="1859"/>
        <v>197.39999999999998</v>
      </c>
      <c r="P1178" s="30">
        <f t="shared" si="1859"/>
        <v>0</v>
      </c>
      <c r="Q1178" s="30">
        <f t="shared" si="1859"/>
        <v>197.39999999999998</v>
      </c>
      <c r="R1178" s="30">
        <f t="shared" si="1859"/>
        <v>197.39999999999998</v>
      </c>
      <c r="S1178" s="30">
        <f t="shared" ref="S1178:V1178" si="1862">S1179+S1180</f>
        <v>0</v>
      </c>
      <c r="T1178" s="30">
        <f t="shared" si="1862"/>
        <v>197.39999999999998</v>
      </c>
      <c r="U1178" s="30">
        <f t="shared" si="1862"/>
        <v>0</v>
      </c>
      <c r="V1178" s="30">
        <f t="shared" si="1862"/>
        <v>197.39999999999998</v>
      </c>
      <c r="X1178" s="183"/>
    </row>
    <row r="1179" spans="1:24" ht="47.25" hidden="1" outlineLevel="7" x14ac:dyDescent="0.2">
      <c r="A1179" s="34" t="s">
        <v>571</v>
      </c>
      <c r="B1179" s="34" t="s">
        <v>471</v>
      </c>
      <c r="C1179" s="34" t="s">
        <v>75</v>
      </c>
      <c r="D1179" s="34" t="s">
        <v>4</v>
      </c>
      <c r="E1179" s="35" t="s">
        <v>5</v>
      </c>
      <c r="F1179" s="31">
        <v>88.6</v>
      </c>
      <c r="G1179" s="31"/>
      <c r="H1179" s="31">
        <f>SUM(F1179:G1179)</f>
        <v>88.6</v>
      </c>
      <c r="I1179" s="31"/>
      <c r="J1179" s="31"/>
      <c r="K1179" s="31"/>
      <c r="L1179" s="31">
        <f>SUM(H1179:K1179)</f>
        <v>88.6</v>
      </c>
      <c r="M1179" s="31">
        <v>88.6</v>
      </c>
      <c r="N1179" s="31"/>
      <c r="O1179" s="31">
        <f>SUM(M1179:N1179)</f>
        <v>88.6</v>
      </c>
      <c r="P1179" s="31"/>
      <c r="Q1179" s="31">
        <f>SUM(O1179:P1179)</f>
        <v>88.6</v>
      </c>
      <c r="R1179" s="31">
        <v>88.6</v>
      </c>
      <c r="S1179" s="31"/>
      <c r="T1179" s="31">
        <f>SUM(R1179:S1179)</f>
        <v>88.6</v>
      </c>
      <c r="U1179" s="31"/>
      <c r="V1179" s="31">
        <f>SUM(T1179:U1179)</f>
        <v>88.6</v>
      </c>
      <c r="X1179" s="183"/>
    </row>
    <row r="1180" spans="1:24" ht="15.75" hidden="1" outlineLevel="7" x14ac:dyDescent="0.2">
      <c r="A1180" s="34" t="s">
        <v>571</v>
      </c>
      <c r="B1180" s="34" t="s">
        <v>471</v>
      </c>
      <c r="C1180" s="34" t="s">
        <v>75</v>
      </c>
      <c r="D1180" s="34" t="s">
        <v>7</v>
      </c>
      <c r="E1180" s="35" t="s">
        <v>8</v>
      </c>
      <c r="F1180" s="31">
        <v>108.8</v>
      </c>
      <c r="G1180" s="31"/>
      <c r="H1180" s="31">
        <f>SUM(F1180:G1180)</f>
        <v>108.8</v>
      </c>
      <c r="I1180" s="31"/>
      <c r="J1180" s="31"/>
      <c r="K1180" s="31"/>
      <c r="L1180" s="31">
        <f>SUM(H1180:K1180)</f>
        <v>108.8</v>
      </c>
      <c r="M1180" s="31">
        <v>108.8</v>
      </c>
      <c r="N1180" s="31"/>
      <c r="O1180" s="31">
        <f>SUM(M1180:N1180)</f>
        <v>108.8</v>
      </c>
      <c r="P1180" s="31"/>
      <c r="Q1180" s="31">
        <f>SUM(O1180:P1180)</f>
        <v>108.8</v>
      </c>
      <c r="R1180" s="31">
        <v>108.8</v>
      </c>
      <c r="S1180" s="31"/>
      <c r="T1180" s="31">
        <f>SUM(R1180:S1180)</f>
        <v>108.8</v>
      </c>
      <c r="U1180" s="31"/>
      <c r="V1180" s="31">
        <f>SUM(T1180:U1180)</f>
        <v>108.8</v>
      </c>
      <c r="X1180" s="183"/>
    </row>
    <row r="1181" spans="1:24" ht="30.75" hidden="1" customHeight="1" outlineLevel="3" x14ac:dyDescent="0.2">
      <c r="A1181" s="32" t="s">
        <v>571</v>
      </c>
      <c r="B1181" s="32" t="s">
        <v>471</v>
      </c>
      <c r="C1181" s="32" t="s">
        <v>32</v>
      </c>
      <c r="D1181" s="32"/>
      <c r="E1181" s="33" t="s">
        <v>33</v>
      </c>
      <c r="F1181" s="30">
        <f t="shared" ref="F1181:V1182" si="1863">F1182</f>
        <v>78801.2</v>
      </c>
      <c r="G1181" s="30">
        <f t="shared" si="1863"/>
        <v>0</v>
      </c>
      <c r="H1181" s="30">
        <f t="shared" si="1863"/>
        <v>78801.2</v>
      </c>
      <c r="I1181" s="30">
        <f t="shared" si="1863"/>
        <v>0</v>
      </c>
      <c r="J1181" s="30">
        <f t="shared" si="1863"/>
        <v>0</v>
      </c>
      <c r="K1181" s="30">
        <f t="shared" si="1863"/>
        <v>0</v>
      </c>
      <c r="L1181" s="30">
        <f t="shared" si="1863"/>
        <v>78801.2</v>
      </c>
      <c r="M1181" s="30">
        <f t="shared" ref="M1181:M1182" si="1864">M1182</f>
        <v>81731.7</v>
      </c>
      <c r="N1181" s="30">
        <f t="shared" si="1863"/>
        <v>0</v>
      </c>
      <c r="O1181" s="30">
        <f t="shared" si="1863"/>
        <v>81731.7</v>
      </c>
      <c r="P1181" s="30">
        <f t="shared" si="1863"/>
        <v>0</v>
      </c>
      <c r="Q1181" s="30">
        <f t="shared" si="1863"/>
        <v>81731.7</v>
      </c>
      <c r="R1181" s="30">
        <f t="shared" ref="R1181:R1182" si="1865">R1182</f>
        <v>94666.5</v>
      </c>
      <c r="S1181" s="30">
        <f t="shared" si="1863"/>
        <v>0</v>
      </c>
      <c r="T1181" s="30">
        <f t="shared" si="1863"/>
        <v>94666.5</v>
      </c>
      <c r="U1181" s="30">
        <f t="shared" si="1863"/>
        <v>0</v>
      </c>
      <c r="V1181" s="30">
        <f t="shared" si="1863"/>
        <v>94666.5</v>
      </c>
      <c r="X1181" s="183"/>
    </row>
    <row r="1182" spans="1:24" ht="31.5" hidden="1" outlineLevel="4" x14ac:dyDescent="0.2">
      <c r="A1182" s="32" t="s">
        <v>571</v>
      </c>
      <c r="B1182" s="32" t="s">
        <v>471</v>
      </c>
      <c r="C1182" s="32" t="s">
        <v>85</v>
      </c>
      <c r="D1182" s="32"/>
      <c r="E1182" s="33" t="s">
        <v>86</v>
      </c>
      <c r="F1182" s="30">
        <f t="shared" si="1863"/>
        <v>78801.2</v>
      </c>
      <c r="G1182" s="30">
        <f t="shared" si="1863"/>
        <v>0</v>
      </c>
      <c r="H1182" s="30">
        <f t="shared" si="1863"/>
        <v>78801.2</v>
      </c>
      <c r="I1182" s="30">
        <f t="shared" si="1863"/>
        <v>0</v>
      </c>
      <c r="J1182" s="30">
        <f t="shared" si="1863"/>
        <v>0</v>
      </c>
      <c r="K1182" s="30">
        <f t="shared" si="1863"/>
        <v>0</v>
      </c>
      <c r="L1182" s="30">
        <f t="shared" si="1863"/>
        <v>78801.2</v>
      </c>
      <c r="M1182" s="30">
        <f t="shared" si="1864"/>
        <v>81731.7</v>
      </c>
      <c r="N1182" s="30">
        <f t="shared" si="1863"/>
        <v>0</v>
      </c>
      <c r="O1182" s="30">
        <f t="shared" si="1863"/>
        <v>81731.7</v>
      </c>
      <c r="P1182" s="30">
        <f t="shared" si="1863"/>
        <v>0</v>
      </c>
      <c r="Q1182" s="30">
        <f t="shared" si="1863"/>
        <v>81731.7</v>
      </c>
      <c r="R1182" s="30">
        <f t="shared" si="1865"/>
        <v>94666.5</v>
      </c>
      <c r="S1182" s="30">
        <f t="shared" si="1863"/>
        <v>0</v>
      </c>
      <c r="T1182" s="30">
        <f t="shared" si="1863"/>
        <v>94666.5</v>
      </c>
      <c r="U1182" s="30">
        <f t="shared" si="1863"/>
        <v>0</v>
      </c>
      <c r="V1182" s="30">
        <f t="shared" si="1863"/>
        <v>94666.5</v>
      </c>
      <c r="X1182" s="183"/>
    </row>
    <row r="1183" spans="1:24" ht="15.75" hidden="1" outlineLevel="5" x14ac:dyDescent="0.2">
      <c r="A1183" s="32" t="s">
        <v>571</v>
      </c>
      <c r="B1183" s="32" t="s">
        <v>471</v>
      </c>
      <c r="C1183" s="32" t="s">
        <v>398</v>
      </c>
      <c r="D1183" s="32"/>
      <c r="E1183" s="33" t="s">
        <v>102</v>
      </c>
      <c r="F1183" s="30">
        <f t="shared" ref="F1183:R1183" si="1866">F1184+F1185+F1186</f>
        <v>78801.2</v>
      </c>
      <c r="G1183" s="30">
        <f t="shared" ref="G1183:J1183" si="1867">G1184+G1185+G1186</f>
        <v>0</v>
      </c>
      <c r="H1183" s="30">
        <f t="shared" si="1867"/>
        <v>78801.2</v>
      </c>
      <c r="I1183" s="30">
        <f t="shared" si="1867"/>
        <v>0</v>
      </c>
      <c r="J1183" s="30">
        <f t="shared" si="1867"/>
        <v>0</v>
      </c>
      <c r="K1183" s="30">
        <f t="shared" ref="K1183:L1183" si="1868">K1184+K1185+K1186</f>
        <v>0</v>
      </c>
      <c r="L1183" s="30">
        <f t="shared" si="1868"/>
        <v>78801.2</v>
      </c>
      <c r="M1183" s="30">
        <f t="shared" si="1866"/>
        <v>81731.7</v>
      </c>
      <c r="N1183" s="30">
        <f t="shared" si="1866"/>
        <v>0</v>
      </c>
      <c r="O1183" s="30">
        <f t="shared" si="1866"/>
        <v>81731.7</v>
      </c>
      <c r="P1183" s="30">
        <f t="shared" si="1866"/>
        <v>0</v>
      </c>
      <c r="Q1183" s="30">
        <f t="shared" si="1866"/>
        <v>81731.7</v>
      </c>
      <c r="R1183" s="30">
        <f t="shared" si="1866"/>
        <v>94666.5</v>
      </c>
      <c r="S1183" s="30">
        <f t="shared" ref="S1183:V1183" si="1869">S1184+S1185+S1186</f>
        <v>0</v>
      </c>
      <c r="T1183" s="30">
        <f t="shared" si="1869"/>
        <v>94666.5</v>
      </c>
      <c r="U1183" s="30">
        <f t="shared" si="1869"/>
        <v>0</v>
      </c>
      <c r="V1183" s="30">
        <f t="shared" si="1869"/>
        <v>94666.5</v>
      </c>
      <c r="X1183" s="183"/>
    </row>
    <row r="1184" spans="1:24" ht="47.25" hidden="1" outlineLevel="7" x14ac:dyDescent="0.2">
      <c r="A1184" s="34" t="s">
        <v>571</v>
      </c>
      <c r="B1184" s="34" t="s">
        <v>471</v>
      </c>
      <c r="C1184" s="34" t="s">
        <v>398</v>
      </c>
      <c r="D1184" s="34" t="s">
        <v>4</v>
      </c>
      <c r="E1184" s="35" t="s">
        <v>5</v>
      </c>
      <c r="F1184" s="31">
        <v>73201.399999999994</v>
      </c>
      <c r="G1184" s="31"/>
      <c r="H1184" s="31">
        <f>SUM(F1184:G1184)</f>
        <v>73201.399999999994</v>
      </c>
      <c r="I1184" s="31"/>
      <c r="J1184" s="31"/>
      <c r="K1184" s="31"/>
      <c r="L1184" s="31">
        <f>SUM(H1184:K1184)</f>
        <v>73201.399999999994</v>
      </c>
      <c r="M1184" s="31">
        <v>76131.899999999994</v>
      </c>
      <c r="N1184" s="31"/>
      <c r="O1184" s="31">
        <f>SUM(M1184:N1184)</f>
        <v>76131.899999999994</v>
      </c>
      <c r="P1184" s="31"/>
      <c r="Q1184" s="31">
        <f>SUM(O1184:P1184)</f>
        <v>76131.899999999994</v>
      </c>
      <c r="R1184" s="31">
        <v>89066.7</v>
      </c>
      <c r="S1184" s="31"/>
      <c r="T1184" s="31">
        <f>SUM(R1184:S1184)</f>
        <v>89066.7</v>
      </c>
      <c r="U1184" s="31"/>
      <c r="V1184" s="31">
        <f>SUM(T1184:U1184)</f>
        <v>89066.7</v>
      </c>
      <c r="X1184" s="183"/>
    </row>
    <row r="1185" spans="1:24" ht="15.75" hidden="1" outlineLevel="7" x14ac:dyDescent="0.2">
      <c r="A1185" s="34" t="s">
        <v>571</v>
      </c>
      <c r="B1185" s="34" t="s">
        <v>471</v>
      </c>
      <c r="C1185" s="34" t="s">
        <v>398</v>
      </c>
      <c r="D1185" s="34" t="s">
        <v>7</v>
      </c>
      <c r="E1185" s="35" t="s">
        <v>8</v>
      </c>
      <c r="F1185" s="31">
        <v>5491.2</v>
      </c>
      <c r="G1185" s="31"/>
      <c r="H1185" s="31">
        <f>SUM(F1185:G1185)</f>
        <v>5491.2</v>
      </c>
      <c r="I1185" s="31"/>
      <c r="J1185" s="31"/>
      <c r="K1185" s="31"/>
      <c r="L1185" s="31">
        <f>SUM(H1185:K1185)</f>
        <v>5491.2</v>
      </c>
      <c r="M1185" s="31">
        <v>5491.2</v>
      </c>
      <c r="N1185" s="31"/>
      <c r="O1185" s="31">
        <f>SUM(M1185:N1185)</f>
        <v>5491.2</v>
      </c>
      <c r="P1185" s="31"/>
      <c r="Q1185" s="31">
        <f>SUM(O1185:P1185)</f>
        <v>5491.2</v>
      </c>
      <c r="R1185" s="31">
        <v>5491.2</v>
      </c>
      <c r="S1185" s="31"/>
      <c r="T1185" s="31">
        <f>SUM(R1185:S1185)</f>
        <v>5491.2</v>
      </c>
      <c r="U1185" s="31"/>
      <c r="V1185" s="31">
        <f>SUM(T1185:U1185)</f>
        <v>5491.2</v>
      </c>
      <c r="X1185" s="183"/>
    </row>
    <row r="1186" spans="1:24" ht="15.75" hidden="1" outlineLevel="7" x14ac:dyDescent="0.2">
      <c r="A1186" s="34" t="s">
        <v>571</v>
      </c>
      <c r="B1186" s="34" t="s">
        <v>471</v>
      </c>
      <c r="C1186" s="34" t="s">
        <v>398</v>
      </c>
      <c r="D1186" s="34" t="s">
        <v>15</v>
      </c>
      <c r="E1186" s="35" t="s">
        <v>16</v>
      </c>
      <c r="F1186" s="31">
        <v>108.6</v>
      </c>
      <c r="G1186" s="31"/>
      <c r="H1186" s="31">
        <f>SUM(F1186:G1186)</f>
        <v>108.6</v>
      </c>
      <c r="I1186" s="31"/>
      <c r="J1186" s="31"/>
      <c r="K1186" s="31"/>
      <c r="L1186" s="31">
        <f>SUM(H1186:K1186)</f>
        <v>108.6</v>
      </c>
      <c r="M1186" s="31">
        <v>108.6</v>
      </c>
      <c r="N1186" s="31"/>
      <c r="O1186" s="31">
        <f>SUM(M1186:N1186)</f>
        <v>108.6</v>
      </c>
      <c r="P1186" s="31"/>
      <c r="Q1186" s="31">
        <f>SUM(O1186:P1186)</f>
        <v>108.6</v>
      </c>
      <c r="R1186" s="31">
        <v>108.6</v>
      </c>
      <c r="S1186" s="31"/>
      <c r="T1186" s="31">
        <f>SUM(R1186:S1186)</f>
        <v>108.6</v>
      </c>
      <c r="U1186" s="31"/>
      <c r="V1186" s="31">
        <f>SUM(T1186:U1186)</f>
        <v>108.6</v>
      </c>
      <c r="X1186" s="183"/>
    </row>
    <row r="1187" spans="1:24" ht="31.5" outlineLevel="2" x14ac:dyDescent="0.2">
      <c r="A1187" s="32" t="s">
        <v>571</v>
      </c>
      <c r="B1187" s="32" t="s">
        <v>471</v>
      </c>
      <c r="C1187" s="32" t="s">
        <v>11</v>
      </c>
      <c r="D1187" s="32"/>
      <c r="E1187" s="33" t="s">
        <v>12</v>
      </c>
      <c r="F1187" s="30">
        <f t="shared" ref="F1187:R1187" si="1870">F1188+F1190</f>
        <v>40633.5</v>
      </c>
      <c r="G1187" s="30">
        <f t="shared" ref="G1187:J1187" si="1871">G1188+G1190</f>
        <v>0</v>
      </c>
      <c r="H1187" s="30">
        <f t="shared" si="1871"/>
        <v>40633.5</v>
      </c>
      <c r="I1187" s="30">
        <f t="shared" si="1871"/>
        <v>0</v>
      </c>
      <c r="J1187" s="30">
        <f t="shared" si="1871"/>
        <v>0</v>
      </c>
      <c r="K1187" s="30">
        <f t="shared" ref="K1187:L1187" si="1872">K1188+K1190</f>
        <v>-18842.502990000001</v>
      </c>
      <c r="L1187" s="30">
        <f t="shared" si="1872"/>
        <v>21790.997009999999</v>
      </c>
      <c r="M1187" s="30">
        <f t="shared" si="1870"/>
        <v>58837.9</v>
      </c>
      <c r="N1187" s="30">
        <f t="shared" si="1870"/>
        <v>0</v>
      </c>
      <c r="O1187" s="30">
        <f t="shared" si="1870"/>
        <v>58837.9</v>
      </c>
      <c r="P1187" s="30">
        <f t="shared" si="1870"/>
        <v>-52661.578180000011</v>
      </c>
      <c r="Q1187" s="30">
        <f t="shared" si="1870"/>
        <v>6176.3218199999901</v>
      </c>
      <c r="R1187" s="30">
        <f t="shared" si="1870"/>
        <v>120585.54</v>
      </c>
      <c r="S1187" s="30">
        <f t="shared" ref="S1187:V1187" si="1873">S1188+S1190</f>
        <v>0</v>
      </c>
      <c r="T1187" s="30">
        <f t="shared" si="1873"/>
        <v>120585.54</v>
      </c>
      <c r="U1187" s="30">
        <f t="shared" si="1873"/>
        <v>-3494.6934000000001</v>
      </c>
      <c r="V1187" s="30">
        <f t="shared" si="1873"/>
        <v>117090.84659999999</v>
      </c>
      <c r="X1187" s="183"/>
    </row>
    <row r="1188" spans="1:24" ht="47.25" outlineLevel="3" x14ac:dyDescent="0.2">
      <c r="A1188" s="32" t="s">
        <v>571</v>
      </c>
      <c r="B1188" s="32" t="s">
        <v>471</v>
      </c>
      <c r="C1188" s="32" t="s">
        <v>399</v>
      </c>
      <c r="D1188" s="32"/>
      <c r="E1188" s="33" t="s">
        <v>600</v>
      </c>
      <c r="F1188" s="30">
        <f t="shared" ref="F1188:V1188" si="1874">F1189</f>
        <v>40633.5</v>
      </c>
      <c r="G1188" s="30">
        <f t="shared" si="1874"/>
        <v>0</v>
      </c>
      <c r="H1188" s="30">
        <f t="shared" si="1874"/>
        <v>40633.5</v>
      </c>
      <c r="I1188" s="30">
        <f t="shared" si="1874"/>
        <v>0</v>
      </c>
      <c r="J1188" s="30">
        <f t="shared" si="1874"/>
        <v>0</v>
      </c>
      <c r="K1188" s="30">
        <f t="shared" si="1874"/>
        <v>-18842.502990000001</v>
      </c>
      <c r="L1188" s="30">
        <f t="shared" si="1874"/>
        <v>21790.997009999999</v>
      </c>
      <c r="M1188" s="30">
        <f t="shared" si="1874"/>
        <v>10650</v>
      </c>
      <c r="N1188" s="30">
        <f t="shared" si="1874"/>
        <v>0</v>
      </c>
      <c r="O1188" s="30">
        <f t="shared" si="1874"/>
        <v>10650</v>
      </c>
      <c r="P1188" s="30">
        <f t="shared" si="1874"/>
        <v>-6372.1414000000004</v>
      </c>
      <c r="Q1188" s="30">
        <f t="shared" si="1874"/>
        <v>4277.8585999999996</v>
      </c>
      <c r="R1188" s="30">
        <f t="shared" si="1874"/>
        <v>20326</v>
      </c>
      <c r="S1188" s="30">
        <f t="shared" si="1874"/>
        <v>0</v>
      </c>
      <c r="T1188" s="30">
        <f t="shared" si="1874"/>
        <v>20326</v>
      </c>
      <c r="U1188" s="30">
        <f t="shared" si="1874"/>
        <v>0</v>
      </c>
      <c r="V1188" s="30">
        <f t="shared" si="1874"/>
        <v>20326</v>
      </c>
      <c r="X1188" s="183"/>
    </row>
    <row r="1189" spans="1:24" ht="15.75" outlineLevel="7" x14ac:dyDescent="0.2">
      <c r="A1189" s="34" t="s">
        <v>571</v>
      </c>
      <c r="B1189" s="34" t="s">
        <v>471</v>
      </c>
      <c r="C1189" s="34" t="s">
        <v>399</v>
      </c>
      <c r="D1189" s="34" t="s">
        <v>15</v>
      </c>
      <c r="E1189" s="35" t="s">
        <v>16</v>
      </c>
      <c r="F1189" s="31">
        <v>40633.5</v>
      </c>
      <c r="G1189" s="31"/>
      <c r="H1189" s="31">
        <f>SUM(F1189:G1189)</f>
        <v>40633.5</v>
      </c>
      <c r="I1189" s="31"/>
      <c r="J1189" s="31"/>
      <c r="K1189" s="31">
        <f>-9795.49899-9047.004</f>
        <v>-18842.502990000001</v>
      </c>
      <c r="L1189" s="31">
        <f>SUM(H1189:K1189)</f>
        <v>21790.997009999999</v>
      </c>
      <c r="M1189" s="31">
        <v>10650</v>
      </c>
      <c r="N1189" s="31"/>
      <c r="O1189" s="31">
        <f>SUM(M1189:N1189)</f>
        <v>10650</v>
      </c>
      <c r="P1189" s="31">
        <v>-6372.1414000000004</v>
      </c>
      <c r="Q1189" s="31">
        <f>SUM(O1189:P1189)</f>
        <v>4277.8585999999996</v>
      </c>
      <c r="R1189" s="31">
        <v>20326</v>
      </c>
      <c r="S1189" s="31"/>
      <c r="T1189" s="31">
        <f>SUM(R1189:S1189)</f>
        <v>20326</v>
      </c>
      <c r="U1189" s="31"/>
      <c r="V1189" s="31">
        <f>SUM(T1189:U1189)</f>
        <v>20326</v>
      </c>
      <c r="X1189" s="183"/>
    </row>
    <row r="1190" spans="1:24" ht="15.75" outlineLevel="3" x14ac:dyDescent="0.2">
      <c r="A1190" s="32" t="s">
        <v>571</v>
      </c>
      <c r="B1190" s="32" t="s">
        <v>471</v>
      </c>
      <c r="C1190" s="32" t="s">
        <v>400</v>
      </c>
      <c r="D1190" s="32"/>
      <c r="E1190" s="33" t="s">
        <v>401</v>
      </c>
      <c r="F1190" s="30"/>
      <c r="G1190" s="30"/>
      <c r="H1190" s="30"/>
      <c r="I1190" s="30"/>
      <c r="J1190" s="30"/>
      <c r="K1190" s="30"/>
      <c r="L1190" s="30"/>
      <c r="M1190" s="30">
        <f t="shared" ref="M1190:V1190" si="1875">M1191</f>
        <v>48187.9</v>
      </c>
      <c r="N1190" s="30">
        <f t="shared" si="1875"/>
        <v>0</v>
      </c>
      <c r="O1190" s="30">
        <f t="shared" si="1875"/>
        <v>48187.9</v>
      </c>
      <c r="P1190" s="30">
        <f t="shared" si="1875"/>
        <v>-46289.436780000011</v>
      </c>
      <c r="Q1190" s="30">
        <f t="shared" si="1875"/>
        <v>1898.4632199999905</v>
      </c>
      <c r="R1190" s="30">
        <f>R1191</f>
        <v>100259.54</v>
      </c>
      <c r="S1190" s="30">
        <f t="shared" si="1875"/>
        <v>0</v>
      </c>
      <c r="T1190" s="30">
        <f t="shared" si="1875"/>
        <v>100259.54</v>
      </c>
      <c r="U1190" s="30">
        <f t="shared" si="1875"/>
        <v>-3494.6934000000001</v>
      </c>
      <c r="V1190" s="30">
        <f t="shared" si="1875"/>
        <v>96764.84659999999</v>
      </c>
      <c r="X1190" s="183"/>
    </row>
    <row r="1191" spans="1:24" ht="15.75" outlineLevel="7" x14ac:dyDescent="0.2">
      <c r="A1191" s="34" t="s">
        <v>571</v>
      </c>
      <c r="B1191" s="34" t="s">
        <v>471</v>
      </c>
      <c r="C1191" s="34" t="s">
        <v>400</v>
      </c>
      <c r="D1191" s="34" t="s">
        <v>15</v>
      </c>
      <c r="E1191" s="35" t="s">
        <v>16</v>
      </c>
      <c r="F1191" s="31"/>
      <c r="G1191" s="31"/>
      <c r="H1191" s="31"/>
      <c r="I1191" s="31"/>
      <c r="J1191" s="31"/>
      <c r="K1191" s="31"/>
      <c r="L1191" s="31"/>
      <c r="M1191" s="31">
        <v>48187.9</v>
      </c>
      <c r="N1191" s="31"/>
      <c r="O1191" s="31">
        <f>SUM(M1191:N1191)</f>
        <v>48187.9</v>
      </c>
      <c r="P1191" s="31">
        <f>-1065.46425-30000-15000-479.8+257.02965-1.20218</f>
        <v>-46289.436780000011</v>
      </c>
      <c r="Q1191" s="31">
        <f>SUM(O1191:P1191)</f>
        <v>1898.4632199999905</v>
      </c>
      <c r="R1191" s="31">
        <v>100259.54</v>
      </c>
      <c r="S1191" s="31"/>
      <c r="T1191" s="31">
        <f>SUM(R1191:S1191)</f>
        <v>100259.54</v>
      </c>
      <c r="U1191" s="31">
        <f>-2189.49676-1305.19664</f>
        <v>-3494.6934000000001</v>
      </c>
      <c r="V1191" s="31">
        <f>SUM(T1191:U1191)</f>
        <v>96764.84659999999</v>
      </c>
      <c r="X1191" s="183"/>
    </row>
    <row r="1192" spans="1:24" ht="15.75" hidden="1" outlineLevel="7" x14ac:dyDescent="0.2">
      <c r="A1192" s="32" t="s">
        <v>571</v>
      </c>
      <c r="B1192" s="32" t="s">
        <v>473</v>
      </c>
      <c r="C1192" s="34"/>
      <c r="D1192" s="34"/>
      <c r="E1192" s="69" t="s">
        <v>474</v>
      </c>
      <c r="F1192" s="30">
        <f t="shared" ref="F1192:V1193" si="1876">F1193</f>
        <v>145.1</v>
      </c>
      <c r="G1192" s="30">
        <f t="shared" si="1876"/>
        <v>0</v>
      </c>
      <c r="H1192" s="30">
        <f t="shared" si="1876"/>
        <v>145.1</v>
      </c>
      <c r="I1192" s="30">
        <f t="shared" si="1876"/>
        <v>0</v>
      </c>
      <c r="J1192" s="30">
        <f t="shared" si="1876"/>
        <v>0</v>
      </c>
      <c r="K1192" s="30">
        <f t="shared" si="1876"/>
        <v>0</v>
      </c>
      <c r="L1192" s="30">
        <f t="shared" si="1876"/>
        <v>145.1</v>
      </c>
      <c r="M1192" s="30">
        <f t="shared" ref="M1192:M1193" si="1877">M1193</f>
        <v>145.1</v>
      </c>
      <c r="N1192" s="30">
        <f t="shared" si="1876"/>
        <v>0</v>
      </c>
      <c r="O1192" s="30">
        <f t="shared" si="1876"/>
        <v>145.1</v>
      </c>
      <c r="P1192" s="30">
        <f t="shared" si="1876"/>
        <v>0</v>
      </c>
      <c r="Q1192" s="30">
        <f t="shared" si="1876"/>
        <v>145.1</v>
      </c>
      <c r="R1192" s="30">
        <f t="shared" ref="R1192:R1193" si="1878">R1193</f>
        <v>145.1</v>
      </c>
      <c r="S1192" s="30">
        <f t="shared" si="1876"/>
        <v>0</v>
      </c>
      <c r="T1192" s="30">
        <f t="shared" si="1876"/>
        <v>145.1</v>
      </c>
      <c r="U1192" s="30">
        <f t="shared" si="1876"/>
        <v>0</v>
      </c>
      <c r="V1192" s="30">
        <f t="shared" si="1876"/>
        <v>145.1</v>
      </c>
      <c r="X1192" s="183"/>
    </row>
    <row r="1193" spans="1:24" ht="15.75" hidden="1" outlineLevel="1" x14ac:dyDescent="0.2">
      <c r="A1193" s="32" t="s">
        <v>571</v>
      </c>
      <c r="B1193" s="32" t="s">
        <v>475</v>
      </c>
      <c r="C1193" s="32"/>
      <c r="D1193" s="32"/>
      <c r="E1193" s="33" t="s">
        <v>476</v>
      </c>
      <c r="F1193" s="30">
        <f t="shared" si="1876"/>
        <v>145.1</v>
      </c>
      <c r="G1193" s="30">
        <f t="shared" si="1876"/>
        <v>0</v>
      </c>
      <c r="H1193" s="30">
        <f t="shared" si="1876"/>
        <v>145.1</v>
      </c>
      <c r="I1193" s="30">
        <f t="shared" si="1876"/>
        <v>0</v>
      </c>
      <c r="J1193" s="30">
        <f t="shared" si="1876"/>
        <v>0</v>
      </c>
      <c r="K1193" s="30">
        <f t="shared" si="1876"/>
        <v>0</v>
      </c>
      <c r="L1193" s="30">
        <f t="shared" si="1876"/>
        <v>145.1</v>
      </c>
      <c r="M1193" s="30">
        <f t="shared" si="1877"/>
        <v>145.1</v>
      </c>
      <c r="N1193" s="30">
        <f t="shared" si="1876"/>
        <v>0</v>
      </c>
      <c r="O1193" s="30">
        <f t="shared" si="1876"/>
        <v>145.1</v>
      </c>
      <c r="P1193" s="30">
        <f t="shared" si="1876"/>
        <v>0</v>
      </c>
      <c r="Q1193" s="30">
        <f t="shared" si="1876"/>
        <v>145.1</v>
      </c>
      <c r="R1193" s="30">
        <f t="shared" si="1878"/>
        <v>145.1</v>
      </c>
      <c r="S1193" s="30">
        <f t="shared" si="1876"/>
        <v>0</v>
      </c>
      <c r="T1193" s="30">
        <f t="shared" si="1876"/>
        <v>145.1</v>
      </c>
      <c r="U1193" s="30">
        <f t="shared" si="1876"/>
        <v>0</v>
      </c>
      <c r="V1193" s="30">
        <f t="shared" si="1876"/>
        <v>145.1</v>
      </c>
      <c r="X1193" s="183"/>
    </row>
    <row r="1194" spans="1:24" ht="31.5" hidden="1" outlineLevel="2" x14ac:dyDescent="0.2">
      <c r="A1194" s="32" t="s">
        <v>571</v>
      </c>
      <c r="B1194" s="32" t="s">
        <v>475</v>
      </c>
      <c r="C1194" s="32" t="s">
        <v>30</v>
      </c>
      <c r="D1194" s="32"/>
      <c r="E1194" s="33" t="s">
        <v>31</v>
      </c>
      <c r="F1194" s="30">
        <f t="shared" ref="F1194:R1194" si="1879">F1195+F1199</f>
        <v>145.1</v>
      </c>
      <c r="G1194" s="30">
        <f t="shared" ref="G1194:J1194" si="1880">G1195+G1199</f>
        <v>0</v>
      </c>
      <c r="H1194" s="30">
        <f t="shared" si="1880"/>
        <v>145.1</v>
      </c>
      <c r="I1194" s="30">
        <f t="shared" si="1880"/>
        <v>0</v>
      </c>
      <c r="J1194" s="30">
        <f t="shared" si="1880"/>
        <v>0</v>
      </c>
      <c r="K1194" s="30">
        <f t="shared" ref="K1194:L1194" si="1881">K1195+K1199</f>
        <v>0</v>
      </c>
      <c r="L1194" s="30">
        <f t="shared" si="1881"/>
        <v>145.1</v>
      </c>
      <c r="M1194" s="30">
        <f t="shared" si="1879"/>
        <v>145.1</v>
      </c>
      <c r="N1194" s="30">
        <f t="shared" si="1879"/>
        <v>0</v>
      </c>
      <c r="O1194" s="30">
        <f t="shared" si="1879"/>
        <v>145.1</v>
      </c>
      <c r="P1194" s="30">
        <f t="shared" si="1879"/>
        <v>0</v>
      </c>
      <c r="Q1194" s="30">
        <f t="shared" si="1879"/>
        <v>145.1</v>
      </c>
      <c r="R1194" s="30">
        <f t="shared" si="1879"/>
        <v>145.1</v>
      </c>
      <c r="S1194" s="30">
        <f t="shared" ref="S1194:V1194" si="1882">S1195+S1199</f>
        <v>0</v>
      </c>
      <c r="T1194" s="30">
        <f t="shared" si="1882"/>
        <v>145.1</v>
      </c>
      <c r="U1194" s="30">
        <f t="shared" si="1882"/>
        <v>0</v>
      </c>
      <c r="V1194" s="30">
        <f t="shared" si="1882"/>
        <v>145.1</v>
      </c>
      <c r="X1194" s="183"/>
    </row>
    <row r="1195" spans="1:24" ht="15.75" hidden="1" outlineLevel="3" x14ac:dyDescent="0.2">
      <c r="A1195" s="32" t="s">
        <v>571</v>
      </c>
      <c r="B1195" s="32" t="s">
        <v>475</v>
      </c>
      <c r="C1195" s="32" t="s">
        <v>71</v>
      </c>
      <c r="D1195" s="32"/>
      <c r="E1195" s="33" t="s">
        <v>72</v>
      </c>
      <c r="F1195" s="30">
        <f t="shared" ref="F1195:V1197" si="1883">F1196</f>
        <v>45.1</v>
      </c>
      <c r="G1195" s="30">
        <f t="shared" si="1883"/>
        <v>0</v>
      </c>
      <c r="H1195" s="30">
        <f t="shared" si="1883"/>
        <v>45.1</v>
      </c>
      <c r="I1195" s="30">
        <f t="shared" si="1883"/>
        <v>0</v>
      </c>
      <c r="J1195" s="30">
        <f t="shared" si="1883"/>
        <v>0</v>
      </c>
      <c r="K1195" s="30">
        <f t="shared" si="1883"/>
        <v>0</v>
      </c>
      <c r="L1195" s="30">
        <f t="shared" si="1883"/>
        <v>45.1</v>
      </c>
      <c r="M1195" s="30">
        <f t="shared" ref="M1195:M1197" si="1884">M1196</f>
        <v>45.1</v>
      </c>
      <c r="N1195" s="30">
        <f t="shared" si="1883"/>
        <v>0</v>
      </c>
      <c r="O1195" s="30">
        <f t="shared" si="1883"/>
        <v>45.1</v>
      </c>
      <c r="P1195" s="30">
        <f t="shared" si="1883"/>
        <v>0</v>
      </c>
      <c r="Q1195" s="30">
        <f t="shared" si="1883"/>
        <v>45.1</v>
      </c>
      <c r="R1195" s="30">
        <f t="shared" ref="R1195:R1197" si="1885">R1196</f>
        <v>45.1</v>
      </c>
      <c r="S1195" s="30">
        <f t="shared" si="1883"/>
        <v>0</v>
      </c>
      <c r="T1195" s="30">
        <f t="shared" si="1883"/>
        <v>45.1</v>
      </c>
      <c r="U1195" s="30">
        <f t="shared" si="1883"/>
        <v>0</v>
      </c>
      <c r="V1195" s="30">
        <f t="shared" si="1883"/>
        <v>45.1</v>
      </c>
      <c r="X1195" s="183"/>
    </row>
    <row r="1196" spans="1:24" ht="30" hidden="1" customHeight="1" outlineLevel="4" x14ac:dyDescent="0.2">
      <c r="A1196" s="32" t="s">
        <v>571</v>
      </c>
      <c r="B1196" s="32" t="s">
        <v>475</v>
      </c>
      <c r="C1196" s="32" t="s">
        <v>73</v>
      </c>
      <c r="D1196" s="32"/>
      <c r="E1196" s="33" t="s">
        <v>74</v>
      </c>
      <c r="F1196" s="30">
        <f t="shared" si="1883"/>
        <v>45.1</v>
      </c>
      <c r="G1196" s="30">
        <f t="shared" si="1883"/>
        <v>0</v>
      </c>
      <c r="H1196" s="30">
        <f t="shared" si="1883"/>
        <v>45.1</v>
      </c>
      <c r="I1196" s="30">
        <f t="shared" si="1883"/>
        <v>0</v>
      </c>
      <c r="J1196" s="30">
        <f t="shared" si="1883"/>
        <v>0</v>
      </c>
      <c r="K1196" s="30">
        <f t="shared" si="1883"/>
        <v>0</v>
      </c>
      <c r="L1196" s="30">
        <f t="shared" si="1883"/>
        <v>45.1</v>
      </c>
      <c r="M1196" s="30">
        <f t="shared" si="1884"/>
        <v>45.1</v>
      </c>
      <c r="N1196" s="30">
        <f t="shared" si="1883"/>
        <v>0</v>
      </c>
      <c r="O1196" s="30">
        <f t="shared" si="1883"/>
        <v>45.1</v>
      </c>
      <c r="P1196" s="30">
        <f t="shared" si="1883"/>
        <v>0</v>
      </c>
      <c r="Q1196" s="30">
        <f t="shared" si="1883"/>
        <v>45.1</v>
      </c>
      <c r="R1196" s="30">
        <f t="shared" si="1885"/>
        <v>45.1</v>
      </c>
      <c r="S1196" s="30">
        <f t="shared" si="1883"/>
        <v>0</v>
      </c>
      <c r="T1196" s="30">
        <f t="shared" si="1883"/>
        <v>45.1</v>
      </c>
      <c r="U1196" s="30">
        <f t="shared" si="1883"/>
        <v>0</v>
      </c>
      <c r="V1196" s="30">
        <f t="shared" si="1883"/>
        <v>45.1</v>
      </c>
      <c r="X1196" s="183"/>
    </row>
    <row r="1197" spans="1:24" ht="15.75" hidden="1" outlineLevel="5" x14ac:dyDescent="0.2">
      <c r="A1197" s="32" t="s">
        <v>571</v>
      </c>
      <c r="B1197" s="32" t="s">
        <v>475</v>
      </c>
      <c r="C1197" s="32" t="s">
        <v>75</v>
      </c>
      <c r="D1197" s="32"/>
      <c r="E1197" s="33" t="s">
        <v>76</v>
      </c>
      <c r="F1197" s="30">
        <f t="shared" si="1883"/>
        <v>45.1</v>
      </c>
      <c r="G1197" s="30">
        <f t="shared" si="1883"/>
        <v>0</v>
      </c>
      <c r="H1197" s="30">
        <f t="shared" si="1883"/>
        <v>45.1</v>
      </c>
      <c r="I1197" s="30">
        <f t="shared" si="1883"/>
        <v>0</v>
      </c>
      <c r="J1197" s="30">
        <f t="shared" si="1883"/>
        <v>0</v>
      </c>
      <c r="K1197" s="30">
        <f t="shared" si="1883"/>
        <v>0</v>
      </c>
      <c r="L1197" s="30">
        <f t="shared" si="1883"/>
        <v>45.1</v>
      </c>
      <c r="M1197" s="30">
        <f t="shared" si="1884"/>
        <v>45.1</v>
      </c>
      <c r="N1197" s="30">
        <f t="shared" si="1883"/>
        <v>0</v>
      </c>
      <c r="O1197" s="30">
        <f t="shared" si="1883"/>
        <v>45.1</v>
      </c>
      <c r="P1197" s="30">
        <f t="shared" si="1883"/>
        <v>0</v>
      </c>
      <c r="Q1197" s="30">
        <f t="shared" si="1883"/>
        <v>45.1</v>
      </c>
      <c r="R1197" s="30">
        <f t="shared" si="1885"/>
        <v>45.1</v>
      </c>
      <c r="S1197" s="30">
        <f t="shared" si="1883"/>
        <v>0</v>
      </c>
      <c r="T1197" s="30">
        <f t="shared" si="1883"/>
        <v>45.1</v>
      </c>
      <c r="U1197" s="30">
        <f t="shared" si="1883"/>
        <v>0</v>
      </c>
      <c r="V1197" s="30">
        <f t="shared" si="1883"/>
        <v>45.1</v>
      </c>
      <c r="X1197" s="183"/>
    </row>
    <row r="1198" spans="1:24" ht="15.75" hidden="1" outlineLevel="7" x14ac:dyDescent="0.2">
      <c r="A1198" s="34" t="s">
        <v>571</v>
      </c>
      <c r="B1198" s="34" t="s">
        <v>475</v>
      </c>
      <c r="C1198" s="34" t="s">
        <v>75</v>
      </c>
      <c r="D1198" s="34" t="s">
        <v>7</v>
      </c>
      <c r="E1198" s="35" t="s">
        <v>8</v>
      </c>
      <c r="F1198" s="31">
        <v>45.1</v>
      </c>
      <c r="G1198" s="31"/>
      <c r="H1198" s="31">
        <f>SUM(F1198:G1198)</f>
        <v>45.1</v>
      </c>
      <c r="I1198" s="31"/>
      <c r="J1198" s="31"/>
      <c r="K1198" s="31"/>
      <c r="L1198" s="31">
        <f>SUM(H1198:K1198)</f>
        <v>45.1</v>
      </c>
      <c r="M1198" s="31">
        <v>45.1</v>
      </c>
      <c r="N1198" s="31"/>
      <c r="O1198" s="31">
        <f>SUM(M1198:N1198)</f>
        <v>45.1</v>
      </c>
      <c r="P1198" s="31"/>
      <c r="Q1198" s="31">
        <f>SUM(O1198:P1198)</f>
        <v>45.1</v>
      </c>
      <c r="R1198" s="31">
        <v>45.1</v>
      </c>
      <c r="S1198" s="31"/>
      <c r="T1198" s="31">
        <f>SUM(R1198:S1198)</f>
        <v>45.1</v>
      </c>
      <c r="U1198" s="31"/>
      <c r="V1198" s="31">
        <f>SUM(T1198:U1198)</f>
        <v>45.1</v>
      </c>
      <c r="X1198" s="183"/>
    </row>
    <row r="1199" spans="1:24" ht="30" hidden="1" customHeight="1" outlineLevel="3" x14ac:dyDescent="0.2">
      <c r="A1199" s="32" t="s">
        <v>571</v>
      </c>
      <c r="B1199" s="32" t="s">
        <v>475</v>
      </c>
      <c r="C1199" s="32" t="s">
        <v>32</v>
      </c>
      <c r="D1199" s="32"/>
      <c r="E1199" s="33" t="s">
        <v>33</v>
      </c>
      <c r="F1199" s="30">
        <f t="shared" ref="F1199:V1201" si="1886">F1200</f>
        <v>100</v>
      </c>
      <c r="G1199" s="30">
        <f t="shared" si="1886"/>
        <v>0</v>
      </c>
      <c r="H1199" s="30">
        <f t="shared" si="1886"/>
        <v>100</v>
      </c>
      <c r="I1199" s="30">
        <f t="shared" si="1886"/>
        <v>0</v>
      </c>
      <c r="J1199" s="30">
        <f t="shared" si="1886"/>
        <v>0</v>
      </c>
      <c r="K1199" s="30">
        <f t="shared" si="1886"/>
        <v>0</v>
      </c>
      <c r="L1199" s="30">
        <f t="shared" si="1886"/>
        <v>100</v>
      </c>
      <c r="M1199" s="30">
        <f t="shared" ref="M1199:M1201" si="1887">M1200</f>
        <v>100</v>
      </c>
      <c r="N1199" s="30">
        <f t="shared" si="1886"/>
        <v>0</v>
      </c>
      <c r="O1199" s="30">
        <f t="shared" si="1886"/>
        <v>100</v>
      </c>
      <c r="P1199" s="30">
        <f t="shared" si="1886"/>
        <v>0</v>
      </c>
      <c r="Q1199" s="30">
        <f t="shared" si="1886"/>
        <v>100</v>
      </c>
      <c r="R1199" s="30">
        <f t="shared" ref="R1199:R1201" si="1888">R1200</f>
        <v>100</v>
      </c>
      <c r="S1199" s="30">
        <f t="shared" si="1886"/>
        <v>0</v>
      </c>
      <c r="T1199" s="30">
        <f t="shared" si="1886"/>
        <v>100</v>
      </c>
      <c r="U1199" s="30">
        <f t="shared" si="1886"/>
        <v>0</v>
      </c>
      <c r="V1199" s="30">
        <f t="shared" si="1886"/>
        <v>100</v>
      </c>
      <c r="X1199" s="183"/>
    </row>
    <row r="1200" spans="1:24" ht="31.5" hidden="1" outlineLevel="4" x14ac:dyDescent="0.2">
      <c r="A1200" s="32" t="s">
        <v>571</v>
      </c>
      <c r="B1200" s="32" t="s">
        <v>475</v>
      </c>
      <c r="C1200" s="32" t="s">
        <v>85</v>
      </c>
      <c r="D1200" s="32"/>
      <c r="E1200" s="33" t="s">
        <v>86</v>
      </c>
      <c r="F1200" s="30">
        <f t="shared" si="1886"/>
        <v>100</v>
      </c>
      <c r="G1200" s="30">
        <f t="shared" si="1886"/>
        <v>0</v>
      </c>
      <c r="H1200" s="30">
        <f t="shared" si="1886"/>
        <v>100</v>
      </c>
      <c r="I1200" s="30">
        <f t="shared" si="1886"/>
        <v>0</v>
      </c>
      <c r="J1200" s="30">
        <f t="shared" si="1886"/>
        <v>0</v>
      </c>
      <c r="K1200" s="30">
        <f t="shared" si="1886"/>
        <v>0</v>
      </c>
      <c r="L1200" s="30">
        <f t="shared" si="1886"/>
        <v>100</v>
      </c>
      <c r="M1200" s="30">
        <f t="shared" si="1887"/>
        <v>100</v>
      </c>
      <c r="N1200" s="30">
        <f t="shared" si="1886"/>
        <v>0</v>
      </c>
      <c r="O1200" s="30">
        <f t="shared" si="1886"/>
        <v>100</v>
      </c>
      <c r="P1200" s="30">
        <f t="shared" si="1886"/>
        <v>0</v>
      </c>
      <c r="Q1200" s="30">
        <f t="shared" si="1886"/>
        <v>100</v>
      </c>
      <c r="R1200" s="30">
        <f t="shared" si="1888"/>
        <v>100</v>
      </c>
      <c r="S1200" s="30">
        <f t="shared" si="1886"/>
        <v>0</v>
      </c>
      <c r="T1200" s="30">
        <f t="shared" si="1886"/>
        <v>100</v>
      </c>
      <c r="U1200" s="30">
        <f t="shared" si="1886"/>
        <v>0</v>
      </c>
      <c r="V1200" s="30">
        <f t="shared" si="1886"/>
        <v>100</v>
      </c>
      <c r="X1200" s="183"/>
    </row>
    <row r="1201" spans="1:24" ht="15.75" hidden="1" outlineLevel="5" x14ac:dyDescent="0.2">
      <c r="A1201" s="32" t="s">
        <v>571</v>
      </c>
      <c r="B1201" s="32" t="s">
        <v>475</v>
      </c>
      <c r="C1201" s="32" t="s">
        <v>398</v>
      </c>
      <c r="D1201" s="32"/>
      <c r="E1201" s="33" t="s">
        <v>102</v>
      </c>
      <c r="F1201" s="30">
        <f t="shared" si="1886"/>
        <v>100</v>
      </c>
      <c r="G1201" s="30">
        <f t="shared" si="1886"/>
        <v>0</v>
      </c>
      <c r="H1201" s="30">
        <f t="shared" si="1886"/>
        <v>100</v>
      </c>
      <c r="I1201" s="30">
        <f t="shared" si="1886"/>
        <v>0</v>
      </c>
      <c r="J1201" s="30">
        <f t="shared" si="1886"/>
        <v>0</v>
      </c>
      <c r="K1201" s="30">
        <f t="shared" si="1886"/>
        <v>0</v>
      </c>
      <c r="L1201" s="30">
        <f t="shared" si="1886"/>
        <v>100</v>
      </c>
      <c r="M1201" s="30">
        <f t="shared" si="1887"/>
        <v>100</v>
      </c>
      <c r="N1201" s="30">
        <f t="shared" si="1886"/>
        <v>0</v>
      </c>
      <c r="O1201" s="30">
        <f t="shared" si="1886"/>
        <v>100</v>
      </c>
      <c r="P1201" s="30">
        <f t="shared" si="1886"/>
        <v>0</v>
      </c>
      <c r="Q1201" s="30">
        <f t="shared" si="1886"/>
        <v>100</v>
      </c>
      <c r="R1201" s="30">
        <f t="shared" si="1888"/>
        <v>100</v>
      </c>
      <c r="S1201" s="30">
        <f t="shared" si="1886"/>
        <v>0</v>
      </c>
      <c r="T1201" s="30">
        <f t="shared" si="1886"/>
        <v>100</v>
      </c>
      <c r="U1201" s="30">
        <f t="shared" si="1886"/>
        <v>0</v>
      </c>
      <c r="V1201" s="30">
        <f t="shared" si="1886"/>
        <v>100</v>
      </c>
      <c r="X1201" s="183"/>
    </row>
    <row r="1202" spans="1:24" ht="15.75" hidden="1" outlineLevel="7" x14ac:dyDescent="0.2">
      <c r="A1202" s="34" t="s">
        <v>571</v>
      </c>
      <c r="B1202" s="34" t="s">
        <v>475</v>
      </c>
      <c r="C1202" s="34" t="s">
        <v>398</v>
      </c>
      <c r="D1202" s="34" t="s">
        <v>7</v>
      </c>
      <c r="E1202" s="35" t="s">
        <v>8</v>
      </c>
      <c r="F1202" s="31">
        <v>100</v>
      </c>
      <c r="G1202" s="31"/>
      <c r="H1202" s="31">
        <f>SUM(F1202:G1202)</f>
        <v>100</v>
      </c>
      <c r="I1202" s="31"/>
      <c r="J1202" s="31"/>
      <c r="K1202" s="31"/>
      <c r="L1202" s="31">
        <f>SUM(H1202:K1202)</f>
        <v>100</v>
      </c>
      <c r="M1202" s="31">
        <v>100</v>
      </c>
      <c r="N1202" s="31"/>
      <c r="O1202" s="31">
        <f>SUM(M1202:N1202)</f>
        <v>100</v>
      </c>
      <c r="P1202" s="31"/>
      <c r="Q1202" s="31">
        <f>SUM(O1202:P1202)</f>
        <v>100</v>
      </c>
      <c r="R1202" s="31">
        <v>100</v>
      </c>
      <c r="S1202" s="31"/>
      <c r="T1202" s="31">
        <f>SUM(R1202:S1202)</f>
        <v>100</v>
      </c>
      <c r="U1202" s="31"/>
      <c r="V1202" s="31">
        <f>SUM(T1202:U1202)</f>
        <v>100</v>
      </c>
      <c r="X1202" s="183"/>
    </row>
    <row r="1203" spans="1:24" ht="22.5" customHeight="1" x14ac:dyDescent="0.2">
      <c r="A1203" s="144" t="s">
        <v>407</v>
      </c>
      <c r="B1203" s="145"/>
      <c r="C1203" s="145"/>
      <c r="D1203" s="145"/>
      <c r="E1203" s="146"/>
      <c r="F1203" s="76" t="e">
        <f t="shared" ref="F1203:V1203" si="1889">F1154+F1046+F908+F722+F674+F642+F56+F33+F12</f>
        <v>#REF!</v>
      </c>
      <c r="G1203" s="76" t="e">
        <f t="shared" si="1889"/>
        <v>#REF!</v>
      </c>
      <c r="H1203" s="76">
        <f t="shared" si="1889"/>
        <v>5008224.472863243</v>
      </c>
      <c r="I1203" s="76">
        <f t="shared" si="1889"/>
        <v>7.2759576141834259E-12</v>
      </c>
      <c r="J1203" s="76">
        <f t="shared" si="1889"/>
        <v>588601.60866999999</v>
      </c>
      <c r="K1203" s="76">
        <f>K1154+K1046+K908+K722+K674+K642+K56+K33+K12</f>
        <v>62331.12655999999</v>
      </c>
      <c r="L1203" s="76">
        <f t="shared" si="1889"/>
        <v>5659157.2080932437</v>
      </c>
      <c r="M1203" s="76">
        <f t="shared" si="1889"/>
        <v>3584485.0336240544</v>
      </c>
      <c r="N1203" s="76">
        <f t="shared" si="1889"/>
        <v>44949.7</v>
      </c>
      <c r="O1203" s="76">
        <f t="shared" si="1889"/>
        <v>3629434.7336240541</v>
      </c>
      <c r="P1203" s="76">
        <f t="shared" si="1889"/>
        <v>-1.0913936421275139E-11</v>
      </c>
      <c r="Q1203" s="76">
        <f t="shared" si="1889"/>
        <v>3629434.7336240537</v>
      </c>
      <c r="R1203" s="76">
        <f t="shared" si="1889"/>
        <v>3537167.1593348645</v>
      </c>
      <c r="S1203" s="76">
        <f t="shared" si="1889"/>
        <v>324.09999999999997</v>
      </c>
      <c r="T1203" s="76">
        <f t="shared" si="1889"/>
        <v>3537491.2593348646</v>
      </c>
      <c r="U1203" s="76">
        <f t="shared" si="1889"/>
        <v>0</v>
      </c>
      <c r="V1203" s="76">
        <f t="shared" si="1889"/>
        <v>3537491.2593348646</v>
      </c>
      <c r="X1203" s="183"/>
    </row>
    <row r="1204" spans="1:24" ht="12.75" hidden="1" customHeight="1" x14ac:dyDescent="0.2">
      <c r="X1204" s="183"/>
    </row>
    <row r="1205" spans="1:24" ht="12.75" hidden="1" customHeight="1" x14ac:dyDescent="0.2">
      <c r="F1205" s="188"/>
      <c r="G1205" s="188"/>
      <c r="H1205" s="188"/>
      <c r="I1205" s="188"/>
      <c r="J1205" s="188"/>
      <c r="K1205" s="188"/>
      <c r="L1205" s="188"/>
      <c r="M1205" s="188"/>
      <c r="N1205" s="188"/>
      <c r="O1205" s="188"/>
      <c r="P1205" s="188"/>
      <c r="Q1205" s="188"/>
      <c r="R1205" s="188"/>
      <c r="S1205" s="188"/>
      <c r="T1205" s="188"/>
      <c r="X1205" s="183"/>
    </row>
    <row r="1206" spans="1:24" ht="12.75" hidden="1" customHeight="1" x14ac:dyDescent="0.2">
      <c r="E1206" s="189" t="s">
        <v>747</v>
      </c>
      <c r="F1206" s="188">
        <f>F1174+F1173+F1165+F1141+F980+F1001+F887+F874+F873+F856+F855+F849+F800+F797+F793+F791+F789+F758+F757+F746+F696+F505+F483+F461+F420+F413+F406+F348+F352+F333+F331+F328+F272+F227+F225+F215+F161+F159+F133+F97+F89+F85+F82+F80+F79+F67+F876+F1139+F277+F366+F501+F390+F1171+F1116+F901+F629+F640+F990+F580+F997+F91+F485+F271+F429+F402+F411+F418</f>
        <v>2818558.7629499994</v>
      </c>
      <c r="G1206" s="188"/>
      <c r="H1206" s="188"/>
      <c r="I1206" s="188"/>
      <c r="J1206" s="188"/>
      <c r="K1206" s="188"/>
      <c r="L1206" s="188"/>
      <c r="M1206" s="188">
        <f>M1174+M1173+M1165+M1141+M980+M1001+M887+M874+M873+M856+M855+M849+M800+M797+M793+M791+M789+M758+M757+M746+M696+M505+M483+M461+M420+M413+M406+M348+M352+M333+M331+M328+M272+M227+M225+M215+M161+M159+M133+M97+M89+M85+M82+M80+M79+M67+M876+M1139+M277+M366+M501+M390+M1171+M1116+M901+M629+M640+M990+M580+M997+M91+M485+M271+M429+M402+M411+M418</f>
        <v>1658290.5824600002</v>
      </c>
      <c r="N1206" s="188"/>
      <c r="O1206" s="188"/>
      <c r="P1206" s="188"/>
      <c r="Q1206" s="188"/>
      <c r="R1206" s="188">
        <f>R1174+R1173+R1165+R1141+R980+R1001+R887+R874+R873+R856+R855+R849+R800+R797+R793+R791+R789+R758+R757+R746+R696+R505+R483+R461+R420+R413+R406+R348+R352+R333+R331+R328+R272+R227+R225+R215+R161+R159+R133+R97+R89+R85+R82+R80+R79+R67+R876+R1139+R277+R366+R501+R390+R1171+R1116+R901+R629+R640+R990+R580+R997+R91+R485+R271+R429+R402+R411+R418</f>
        <v>1612039.6</v>
      </c>
      <c r="S1206" s="188"/>
      <c r="T1206" s="188"/>
      <c r="X1206" s="183"/>
    </row>
    <row r="1207" spans="1:24" ht="12.75" hidden="1" customHeight="1" x14ac:dyDescent="0.2">
      <c r="E1207" s="189"/>
      <c r="X1207" s="183"/>
    </row>
    <row r="1208" spans="1:24" ht="12.75" hidden="1" customHeight="1" x14ac:dyDescent="0.2">
      <c r="E1208" s="189"/>
      <c r="F1208" s="188">
        <v>2818558.71588</v>
      </c>
      <c r="G1208" s="188"/>
      <c r="H1208" s="188"/>
      <c r="I1208" s="188"/>
      <c r="J1208" s="188"/>
      <c r="K1208" s="188"/>
      <c r="L1208" s="188"/>
      <c r="M1208" s="188">
        <v>1658290.5824599999</v>
      </c>
      <c r="N1208" s="188"/>
      <c r="O1208" s="188"/>
      <c r="P1208" s="188"/>
      <c r="Q1208" s="188"/>
      <c r="R1208" s="188">
        <v>1612039.5999999999</v>
      </c>
      <c r="S1208" s="188"/>
      <c r="T1208" s="188"/>
      <c r="X1208" s="183"/>
    </row>
    <row r="1209" spans="1:24" ht="12.75" hidden="1" customHeight="1" x14ac:dyDescent="0.2">
      <c r="E1209" s="189"/>
      <c r="F1209" s="188"/>
      <c r="G1209" s="188"/>
      <c r="H1209" s="188"/>
      <c r="I1209" s="188"/>
      <c r="J1209" s="188"/>
      <c r="K1209" s="188"/>
      <c r="L1209" s="188"/>
      <c r="M1209" s="188"/>
      <c r="N1209" s="188"/>
      <c r="O1209" s="188"/>
      <c r="P1209" s="188"/>
      <c r="Q1209" s="188"/>
      <c r="R1209" s="188"/>
      <c r="S1209" s="188"/>
      <c r="T1209" s="188"/>
      <c r="X1209" s="183"/>
    </row>
    <row r="1210" spans="1:24" ht="12.75" hidden="1" customHeight="1" x14ac:dyDescent="0.2">
      <c r="E1210" s="189"/>
      <c r="F1210" s="188">
        <f>F1206-F1208</f>
        <v>4.7069999389350414E-2</v>
      </c>
      <c r="G1210" s="188"/>
      <c r="H1210" s="188"/>
      <c r="I1210" s="188"/>
      <c r="J1210" s="188"/>
      <c r="K1210" s="188"/>
      <c r="L1210" s="188"/>
      <c r="M1210" s="188">
        <f t="shared" ref="M1210:R1210" si="1890">M1206-M1208</f>
        <v>0</v>
      </c>
      <c r="N1210" s="188"/>
      <c r="O1210" s="188"/>
      <c r="P1210" s="188"/>
      <c r="Q1210" s="188"/>
      <c r="R1210" s="188">
        <f t="shared" si="1890"/>
        <v>0</v>
      </c>
      <c r="S1210" s="188"/>
      <c r="T1210" s="188"/>
      <c r="X1210" s="183"/>
    </row>
    <row r="1211" spans="1:24" ht="12.75" hidden="1" customHeight="1" x14ac:dyDescent="0.2">
      <c r="E1211" s="189"/>
      <c r="X1211" s="183"/>
    </row>
    <row r="1212" spans="1:24" ht="12.75" hidden="1" customHeight="1" x14ac:dyDescent="0.2">
      <c r="E1212" s="189" t="s">
        <v>748</v>
      </c>
      <c r="F1212" s="188" t="e">
        <f>F1203-F1206</f>
        <v>#REF!</v>
      </c>
      <c r="G1212" s="188"/>
      <c r="H1212" s="188"/>
      <c r="I1212" s="188"/>
      <c r="J1212" s="188"/>
      <c r="K1212" s="188"/>
      <c r="L1212" s="188"/>
      <c r="M1212" s="188">
        <f t="shared" ref="M1212:R1212" si="1891">M1203-M1206</f>
        <v>1926194.4511640542</v>
      </c>
      <c r="N1212" s="188"/>
      <c r="O1212" s="188"/>
      <c r="P1212" s="188"/>
      <c r="Q1212" s="188"/>
      <c r="R1212" s="188">
        <f t="shared" si="1891"/>
        <v>1925127.5593348644</v>
      </c>
      <c r="S1212" s="188"/>
      <c r="T1212" s="188"/>
      <c r="X1212" s="183"/>
    </row>
    <row r="1213" spans="1:24" ht="12.75" hidden="1" customHeight="1" x14ac:dyDescent="0.2">
      <c r="X1213" s="183"/>
    </row>
    <row r="1214" spans="1:24" ht="12.75" hidden="1" customHeight="1" x14ac:dyDescent="0.2">
      <c r="F1214" s="188">
        <v>1966381.56</v>
      </c>
      <c r="G1214" s="188"/>
      <c r="H1214" s="188"/>
      <c r="I1214" s="188"/>
      <c r="J1214" s="188"/>
      <c r="K1214" s="188"/>
      <c r="L1214" s="188"/>
      <c r="M1214" s="188">
        <v>1926194.3993369367</v>
      </c>
      <c r="N1214" s="188"/>
      <c r="O1214" s="188"/>
      <c r="P1214" s="188"/>
      <c r="Q1214" s="188"/>
      <c r="R1214" s="188">
        <v>1925127.5993022788</v>
      </c>
      <c r="S1214" s="188"/>
      <c r="T1214" s="188"/>
      <c r="X1214" s="183"/>
    </row>
    <row r="1215" spans="1:24" ht="12.75" hidden="1" customHeight="1" x14ac:dyDescent="0.2">
      <c r="F1215" s="188"/>
      <c r="G1215" s="188"/>
      <c r="H1215" s="188"/>
      <c r="I1215" s="188"/>
      <c r="J1215" s="188"/>
      <c r="K1215" s="188"/>
      <c r="L1215" s="188"/>
      <c r="M1215" s="188"/>
      <c r="N1215" s="188"/>
      <c r="O1215" s="188"/>
      <c r="P1215" s="188"/>
      <c r="Q1215" s="188"/>
      <c r="R1215" s="188"/>
      <c r="S1215" s="188"/>
      <c r="T1215" s="188"/>
      <c r="X1215" s="183"/>
    </row>
    <row r="1216" spans="1:24" ht="12.75" hidden="1" customHeight="1" x14ac:dyDescent="0.2">
      <c r="F1216" s="188" t="e">
        <f>F1212-F1214</f>
        <v>#REF!</v>
      </c>
      <c r="G1216" s="188"/>
      <c r="H1216" s="188"/>
      <c r="I1216" s="188"/>
      <c r="J1216" s="188"/>
      <c r="K1216" s="188"/>
      <c r="L1216" s="188"/>
      <c r="M1216" s="188">
        <f t="shared" ref="M1216:R1216" si="1892">M1212-M1214</f>
        <v>5.1827117567881942E-2</v>
      </c>
      <c r="N1216" s="188"/>
      <c r="O1216" s="188"/>
      <c r="P1216" s="188"/>
      <c r="Q1216" s="188"/>
      <c r="R1216" s="188">
        <f t="shared" si="1892"/>
        <v>-3.9967414457350969E-2</v>
      </c>
      <c r="S1216" s="188"/>
      <c r="T1216" s="188"/>
      <c r="X1216" s="183"/>
    </row>
    <row r="1217" spans="5:24" ht="12.75" hidden="1" customHeight="1" x14ac:dyDescent="0.2">
      <c r="F1217" s="188"/>
      <c r="G1217" s="188"/>
      <c r="H1217" s="188"/>
      <c r="I1217" s="188"/>
      <c r="J1217" s="188"/>
      <c r="K1217" s="188"/>
      <c r="L1217" s="188"/>
      <c r="M1217" s="188"/>
      <c r="N1217" s="188"/>
      <c r="O1217" s="188"/>
      <c r="P1217" s="188"/>
      <c r="Q1217" s="188"/>
      <c r="R1217" s="188"/>
      <c r="S1217" s="188"/>
      <c r="T1217" s="188"/>
      <c r="X1217" s="183"/>
    </row>
    <row r="1218" spans="5:24" ht="12.75" hidden="1" customHeight="1" x14ac:dyDescent="0.2">
      <c r="X1218" s="183"/>
    </row>
    <row r="1219" spans="5:24" ht="12.75" hidden="1" customHeight="1" x14ac:dyDescent="0.2">
      <c r="E1219" s="189" t="s">
        <v>749</v>
      </c>
      <c r="F1219" s="183" t="e">
        <f>#REF!-'вед. '!F1203</f>
        <v>#REF!</v>
      </c>
      <c r="G1219" s="183"/>
      <c r="H1219" s="183"/>
      <c r="I1219" s="183"/>
      <c r="J1219" s="183"/>
      <c r="K1219" s="183"/>
      <c r="L1219" s="183"/>
      <c r="M1219" s="183" t="e">
        <f>#REF!-'вед. '!M1203</f>
        <v>#REF!</v>
      </c>
      <c r="N1219" s="183"/>
      <c r="O1219" s="183"/>
      <c r="P1219" s="183"/>
      <c r="Q1219" s="183"/>
      <c r="R1219" s="183" t="e">
        <f>#REF!-'вед. '!R1203</f>
        <v>#REF!</v>
      </c>
      <c r="S1219" s="183"/>
      <c r="T1219" s="183"/>
      <c r="X1219" s="183"/>
    </row>
    <row r="1220" spans="5:24" ht="12.75" hidden="1" customHeight="1" x14ac:dyDescent="0.2">
      <c r="F1220" s="188" t="e">
        <f>F1206-#REF!-#REF!-#REF!</f>
        <v>#REF!</v>
      </c>
      <c r="G1220" s="188"/>
      <c r="H1220" s="188"/>
      <c r="I1220" s="188"/>
      <c r="J1220" s="188"/>
      <c r="K1220" s="188"/>
      <c r="L1220" s="188"/>
      <c r="X1220" s="183"/>
    </row>
    <row r="1221" spans="5:24" ht="12.75" hidden="1" customHeight="1" x14ac:dyDescent="0.2">
      <c r="F1221" s="190"/>
      <c r="G1221" s="190"/>
      <c r="H1221" s="190"/>
      <c r="I1221" s="190"/>
      <c r="J1221" s="190"/>
      <c r="K1221" s="190"/>
      <c r="L1221" s="190"/>
      <c r="M1221" s="190"/>
      <c r="N1221" s="190"/>
      <c r="O1221" s="190"/>
      <c r="P1221" s="190"/>
      <c r="Q1221" s="190"/>
      <c r="R1221" s="190"/>
      <c r="S1221" s="190"/>
      <c r="T1221" s="190"/>
      <c r="X1221" s="183"/>
    </row>
    <row r="1222" spans="5:24" ht="18.75" hidden="1" customHeight="1" x14ac:dyDescent="0.2">
      <c r="E1222" s="191"/>
      <c r="F1222" s="191"/>
      <c r="G1222" s="191"/>
      <c r="H1222" s="191"/>
      <c r="I1222" s="191"/>
      <c r="J1222" s="191"/>
      <c r="K1222" s="192">
        <f>56695.8-3861.7</f>
        <v>52834.100000000006</v>
      </c>
      <c r="L1222" s="193" t="s">
        <v>833</v>
      </c>
      <c r="M1222" s="193"/>
      <c r="N1222" s="193"/>
      <c r="O1222" s="193"/>
      <c r="P1222" s="193"/>
      <c r="Q1222" s="193"/>
    </row>
    <row r="1223" spans="5:24" ht="18.75" hidden="1" customHeight="1" x14ac:dyDescent="0.2">
      <c r="E1223" s="189"/>
      <c r="F1223" s="189"/>
      <c r="G1223" s="189"/>
      <c r="H1223" s="189"/>
      <c r="I1223" s="189"/>
      <c r="J1223" s="189"/>
      <c r="K1223" s="192">
        <v>4405</v>
      </c>
      <c r="L1223" s="193" t="s">
        <v>834</v>
      </c>
      <c r="M1223" s="193"/>
      <c r="N1223" s="193"/>
      <c r="O1223" s="193"/>
      <c r="P1223" s="194"/>
      <c r="Q1223" s="194"/>
    </row>
    <row r="1224" spans="5:24" ht="22.5" hidden="1" customHeight="1" x14ac:dyDescent="0.2">
      <c r="E1224" s="189"/>
      <c r="F1224" s="189"/>
      <c r="G1224" s="189"/>
      <c r="H1224" s="189"/>
      <c r="I1224" s="189"/>
      <c r="J1224" s="189"/>
      <c r="K1224" s="192">
        <v>307</v>
      </c>
      <c r="L1224" s="193" t="s">
        <v>825</v>
      </c>
      <c r="M1224" s="193"/>
      <c r="N1224" s="193"/>
      <c r="O1224" s="193"/>
      <c r="P1224" s="194"/>
      <c r="Q1224" s="194"/>
    </row>
    <row r="1225" spans="5:24" ht="22.5" hidden="1" customHeight="1" x14ac:dyDescent="0.2">
      <c r="E1225" s="189"/>
      <c r="F1225" s="189"/>
      <c r="G1225" s="189"/>
      <c r="H1225" s="189"/>
      <c r="I1225" s="189"/>
      <c r="J1225" s="189"/>
      <c r="K1225" s="192">
        <v>185</v>
      </c>
      <c r="L1225" s="195" t="s">
        <v>835</v>
      </c>
      <c r="M1225" s="195"/>
      <c r="N1225" s="195"/>
      <c r="O1225" s="195"/>
      <c r="P1225" s="195"/>
      <c r="Q1225" s="195"/>
    </row>
    <row r="1226" spans="5:24" ht="18" hidden="1" customHeight="1" x14ac:dyDescent="0.2">
      <c r="E1226" s="189"/>
      <c r="F1226" s="189"/>
      <c r="G1226" s="189"/>
      <c r="H1226" s="189"/>
      <c r="I1226" s="189"/>
      <c r="J1226" s="189"/>
      <c r="K1226" s="192">
        <v>4600</v>
      </c>
      <c r="L1226" s="196" t="s">
        <v>836</v>
      </c>
      <c r="M1226" s="196"/>
      <c r="N1226" s="196"/>
      <c r="O1226" s="196"/>
      <c r="P1226" s="196"/>
      <c r="Q1226" s="196"/>
    </row>
    <row r="1227" spans="5:24" hidden="1" x14ac:dyDescent="0.2">
      <c r="E1227" s="191" t="s">
        <v>837</v>
      </c>
      <c r="F1227" s="191"/>
      <c r="G1227" s="191"/>
      <c r="H1227" s="191"/>
      <c r="I1227" s="191"/>
      <c r="J1227" s="188">
        <v>45218.552960000001</v>
      </c>
      <c r="K1227" s="188" t="s">
        <v>838</v>
      </c>
      <c r="L1227" s="188"/>
    </row>
    <row r="1228" spans="5:24" hidden="1" x14ac:dyDescent="0.2">
      <c r="E1228" s="191" t="s">
        <v>813</v>
      </c>
      <c r="F1228" s="191"/>
      <c r="G1228" s="191"/>
      <c r="H1228" s="191"/>
      <c r="I1228" s="191"/>
      <c r="J1228" s="188">
        <v>12225.62183</v>
      </c>
      <c r="K1228" s="183" t="s">
        <v>842</v>
      </c>
    </row>
    <row r="1229" spans="5:24" hidden="1" x14ac:dyDescent="0.2">
      <c r="E1229" s="191" t="s">
        <v>883</v>
      </c>
      <c r="F1229" s="191"/>
      <c r="G1229" s="191"/>
      <c r="H1229" s="191"/>
      <c r="I1229" s="191"/>
      <c r="J1229" s="188">
        <v>510009.03388</v>
      </c>
      <c r="K1229" s="182" t="s">
        <v>843</v>
      </c>
    </row>
    <row r="1230" spans="5:24" hidden="1" x14ac:dyDescent="0.2">
      <c r="E1230" s="191" t="s">
        <v>813</v>
      </c>
      <c r="F1230" s="191"/>
      <c r="G1230" s="191"/>
      <c r="H1230" s="191"/>
      <c r="I1230" s="191"/>
      <c r="J1230" s="188">
        <f>4799.6+16348.8</f>
        <v>21148.400000000001</v>
      </c>
      <c r="K1230" s="182" t="s">
        <v>839</v>
      </c>
    </row>
    <row r="1231" spans="5:24" hidden="1" x14ac:dyDescent="0.2">
      <c r="E1231" s="189"/>
      <c r="F1231" s="189"/>
      <c r="G1231" s="189"/>
      <c r="H1231" s="189"/>
      <c r="I1231" s="189"/>
      <c r="J1231" s="188"/>
    </row>
    <row r="1232" spans="5:24" hidden="1" x14ac:dyDescent="0.2">
      <c r="J1232" s="188">
        <f>J1203-J1227-J1228-J1229-J1230</f>
        <v>0</v>
      </c>
    </row>
    <row r="1233" spans="11:11" hidden="1" x14ac:dyDescent="0.2"/>
    <row r="1234" spans="11:11" hidden="1" x14ac:dyDescent="0.2">
      <c r="K1234" s="188"/>
    </row>
    <row r="1235" spans="11:11" hidden="1" x14ac:dyDescent="0.2"/>
    <row r="1236" spans="11:11" hidden="1" x14ac:dyDescent="0.2"/>
    <row r="1237" spans="11:11" hidden="1" x14ac:dyDescent="0.2"/>
  </sheetData>
  <mergeCells count="32">
    <mergeCell ref="E1230:I1230"/>
    <mergeCell ref="E1222:J1222"/>
    <mergeCell ref="E1227:I1227"/>
    <mergeCell ref="E1228:I1228"/>
    <mergeCell ref="E1229:I1229"/>
    <mergeCell ref="L1225:Q1225"/>
    <mergeCell ref="L1224:O1224"/>
    <mergeCell ref="V9:V10"/>
    <mergeCell ref="A6:V6"/>
    <mergeCell ref="S9:S10"/>
    <mergeCell ref="T9:T10"/>
    <mergeCell ref="L9:L10"/>
    <mergeCell ref="P9:P10"/>
    <mergeCell ref="Q9:Q10"/>
    <mergeCell ref="R9:R10"/>
    <mergeCell ref="M9:M10"/>
    <mergeCell ref="U9:U10"/>
    <mergeCell ref="A1203:E1203"/>
    <mergeCell ref="H9:H10"/>
    <mergeCell ref="G9:G10"/>
    <mergeCell ref="L1223:O1223"/>
    <mergeCell ref="L1222:Q1222"/>
    <mergeCell ref="A1:D1"/>
    <mergeCell ref="A8:D8"/>
    <mergeCell ref="A9:A10"/>
    <mergeCell ref="B9:D9"/>
    <mergeCell ref="E9:E10"/>
    <mergeCell ref="F9:F10"/>
    <mergeCell ref="N9:N10"/>
    <mergeCell ref="O9:O10"/>
    <mergeCell ref="I9:K9"/>
    <mergeCell ref="A7:V7"/>
  </mergeCells>
  <pageMargins left="0.39370078740157483" right="0.39370078740157483" top="0.98425196850393704" bottom="0.39370078740157483" header="0.51181102362204722" footer="0.51181102362204722"/>
  <pageSetup paperSize="9" scale="39" fitToHeight="0" orientation="landscape" r:id="rId1"/>
  <headerFooter differentFirst="1" alignWithMargins="0"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workbookViewId="0">
      <selection activeCell="B28" sqref="B28"/>
    </sheetView>
  </sheetViews>
  <sheetFormatPr defaultRowHeight="12.75" x14ac:dyDescent="0.2"/>
  <cols>
    <col min="1" max="1" width="29.28515625" style="77" customWidth="1"/>
    <col min="2" max="2" width="82" style="77" customWidth="1"/>
    <col min="3" max="4" width="15.5703125" style="77" customWidth="1"/>
    <col min="5" max="5" width="15.28515625" style="77" customWidth="1"/>
    <col min="6" max="10" width="20.140625" style="77" customWidth="1"/>
    <col min="11" max="248" width="9.140625" style="77"/>
    <col min="249" max="249" width="29.28515625" style="77" customWidth="1"/>
    <col min="250" max="250" width="82" style="77" customWidth="1"/>
    <col min="251" max="252" width="0" style="77" hidden="1" customWidth="1"/>
    <col min="253" max="253" width="16.42578125" style="77" customWidth="1"/>
    <col min="254" max="254" width="14.7109375" style="77" customWidth="1"/>
    <col min="255" max="255" width="14.5703125" style="77" customWidth="1"/>
    <col min="256" max="504" width="9.140625" style="77"/>
    <col min="505" max="505" width="29.28515625" style="77" customWidth="1"/>
    <col min="506" max="506" width="82" style="77" customWidth="1"/>
    <col min="507" max="508" width="0" style="77" hidden="1" customWidth="1"/>
    <col min="509" max="509" width="16.42578125" style="77" customWidth="1"/>
    <col min="510" max="510" width="14.7109375" style="77" customWidth="1"/>
    <col min="511" max="511" width="14.5703125" style="77" customWidth="1"/>
    <col min="512" max="760" width="9.140625" style="77"/>
    <col min="761" max="761" width="29.28515625" style="77" customWidth="1"/>
    <col min="762" max="762" width="82" style="77" customWidth="1"/>
    <col min="763" max="764" width="0" style="77" hidden="1" customWidth="1"/>
    <col min="765" max="765" width="16.42578125" style="77" customWidth="1"/>
    <col min="766" max="766" width="14.7109375" style="77" customWidth="1"/>
    <col min="767" max="767" width="14.5703125" style="77" customWidth="1"/>
    <col min="768" max="1016" width="9.140625" style="77"/>
    <col min="1017" max="1017" width="29.28515625" style="77" customWidth="1"/>
    <col min="1018" max="1018" width="82" style="77" customWidth="1"/>
    <col min="1019" max="1020" width="0" style="77" hidden="1" customWidth="1"/>
    <col min="1021" max="1021" width="16.42578125" style="77" customWidth="1"/>
    <col min="1022" max="1022" width="14.7109375" style="77" customWidth="1"/>
    <col min="1023" max="1023" width="14.5703125" style="77" customWidth="1"/>
    <col min="1024" max="1272" width="9.140625" style="77"/>
    <col min="1273" max="1273" width="29.28515625" style="77" customWidth="1"/>
    <col min="1274" max="1274" width="82" style="77" customWidth="1"/>
    <col min="1275" max="1276" width="0" style="77" hidden="1" customWidth="1"/>
    <col min="1277" max="1277" width="16.42578125" style="77" customWidth="1"/>
    <col min="1278" max="1278" width="14.7109375" style="77" customWidth="1"/>
    <col min="1279" max="1279" width="14.5703125" style="77" customWidth="1"/>
    <col min="1280" max="1528" width="9.140625" style="77"/>
    <col min="1529" max="1529" width="29.28515625" style="77" customWidth="1"/>
    <col min="1530" max="1530" width="82" style="77" customWidth="1"/>
    <col min="1531" max="1532" width="0" style="77" hidden="1" customWidth="1"/>
    <col min="1533" max="1533" width="16.42578125" style="77" customWidth="1"/>
    <col min="1534" max="1534" width="14.7109375" style="77" customWidth="1"/>
    <col min="1535" max="1535" width="14.5703125" style="77" customWidth="1"/>
    <col min="1536" max="1784" width="9.140625" style="77"/>
    <col min="1785" max="1785" width="29.28515625" style="77" customWidth="1"/>
    <col min="1786" max="1786" width="82" style="77" customWidth="1"/>
    <col min="1787" max="1788" width="0" style="77" hidden="1" customWidth="1"/>
    <col min="1789" max="1789" width="16.42578125" style="77" customWidth="1"/>
    <col min="1790" max="1790" width="14.7109375" style="77" customWidth="1"/>
    <col min="1791" max="1791" width="14.5703125" style="77" customWidth="1"/>
    <col min="1792" max="2040" width="9.140625" style="77"/>
    <col min="2041" max="2041" width="29.28515625" style="77" customWidth="1"/>
    <col min="2042" max="2042" width="82" style="77" customWidth="1"/>
    <col min="2043" max="2044" width="0" style="77" hidden="1" customWidth="1"/>
    <col min="2045" max="2045" width="16.42578125" style="77" customWidth="1"/>
    <col min="2046" max="2046" width="14.7109375" style="77" customWidth="1"/>
    <col min="2047" max="2047" width="14.5703125" style="77" customWidth="1"/>
    <col min="2048" max="2296" width="9.140625" style="77"/>
    <col min="2297" max="2297" width="29.28515625" style="77" customWidth="1"/>
    <col min="2298" max="2298" width="82" style="77" customWidth="1"/>
    <col min="2299" max="2300" width="0" style="77" hidden="1" customWidth="1"/>
    <col min="2301" max="2301" width="16.42578125" style="77" customWidth="1"/>
    <col min="2302" max="2302" width="14.7109375" style="77" customWidth="1"/>
    <col min="2303" max="2303" width="14.5703125" style="77" customWidth="1"/>
    <col min="2304" max="2552" width="9.140625" style="77"/>
    <col min="2553" max="2553" width="29.28515625" style="77" customWidth="1"/>
    <col min="2554" max="2554" width="82" style="77" customWidth="1"/>
    <col min="2555" max="2556" width="0" style="77" hidden="1" customWidth="1"/>
    <col min="2557" max="2557" width="16.42578125" style="77" customWidth="1"/>
    <col min="2558" max="2558" width="14.7109375" style="77" customWidth="1"/>
    <col min="2559" max="2559" width="14.5703125" style="77" customWidth="1"/>
    <col min="2560" max="2808" width="9.140625" style="77"/>
    <col min="2809" max="2809" width="29.28515625" style="77" customWidth="1"/>
    <col min="2810" max="2810" width="82" style="77" customWidth="1"/>
    <col min="2811" max="2812" width="0" style="77" hidden="1" customWidth="1"/>
    <col min="2813" max="2813" width="16.42578125" style="77" customWidth="1"/>
    <col min="2814" max="2814" width="14.7109375" style="77" customWidth="1"/>
    <col min="2815" max="2815" width="14.5703125" style="77" customWidth="1"/>
    <col min="2816" max="3064" width="9.140625" style="77"/>
    <col min="3065" max="3065" width="29.28515625" style="77" customWidth="1"/>
    <col min="3066" max="3066" width="82" style="77" customWidth="1"/>
    <col min="3067" max="3068" width="0" style="77" hidden="1" customWidth="1"/>
    <col min="3069" max="3069" width="16.42578125" style="77" customWidth="1"/>
    <col min="3070" max="3070" width="14.7109375" style="77" customWidth="1"/>
    <col min="3071" max="3071" width="14.5703125" style="77" customWidth="1"/>
    <col min="3072" max="3320" width="9.140625" style="77"/>
    <col min="3321" max="3321" width="29.28515625" style="77" customWidth="1"/>
    <col min="3322" max="3322" width="82" style="77" customWidth="1"/>
    <col min="3323" max="3324" width="0" style="77" hidden="1" customWidth="1"/>
    <col min="3325" max="3325" width="16.42578125" style="77" customWidth="1"/>
    <col min="3326" max="3326" width="14.7109375" style="77" customWidth="1"/>
    <col min="3327" max="3327" width="14.5703125" style="77" customWidth="1"/>
    <col min="3328" max="3576" width="9.140625" style="77"/>
    <col min="3577" max="3577" width="29.28515625" style="77" customWidth="1"/>
    <col min="3578" max="3578" width="82" style="77" customWidth="1"/>
    <col min="3579" max="3580" width="0" style="77" hidden="1" customWidth="1"/>
    <col min="3581" max="3581" width="16.42578125" style="77" customWidth="1"/>
    <col min="3582" max="3582" width="14.7109375" style="77" customWidth="1"/>
    <col min="3583" max="3583" width="14.5703125" style="77" customWidth="1"/>
    <col min="3584" max="3832" width="9.140625" style="77"/>
    <col min="3833" max="3833" width="29.28515625" style="77" customWidth="1"/>
    <col min="3834" max="3834" width="82" style="77" customWidth="1"/>
    <col min="3835" max="3836" width="0" style="77" hidden="1" customWidth="1"/>
    <col min="3837" max="3837" width="16.42578125" style="77" customWidth="1"/>
    <col min="3838" max="3838" width="14.7109375" style="77" customWidth="1"/>
    <col min="3839" max="3839" width="14.5703125" style="77" customWidth="1"/>
    <col min="3840" max="4088" width="9.140625" style="77"/>
    <col min="4089" max="4089" width="29.28515625" style="77" customWidth="1"/>
    <col min="4090" max="4090" width="82" style="77" customWidth="1"/>
    <col min="4091" max="4092" width="0" style="77" hidden="1" customWidth="1"/>
    <col min="4093" max="4093" width="16.42578125" style="77" customWidth="1"/>
    <col min="4094" max="4094" width="14.7109375" style="77" customWidth="1"/>
    <col min="4095" max="4095" width="14.5703125" style="77" customWidth="1"/>
    <col min="4096" max="4344" width="9.140625" style="77"/>
    <col min="4345" max="4345" width="29.28515625" style="77" customWidth="1"/>
    <col min="4346" max="4346" width="82" style="77" customWidth="1"/>
    <col min="4347" max="4348" width="0" style="77" hidden="1" customWidth="1"/>
    <col min="4349" max="4349" width="16.42578125" style="77" customWidth="1"/>
    <col min="4350" max="4350" width="14.7109375" style="77" customWidth="1"/>
    <col min="4351" max="4351" width="14.5703125" style="77" customWidth="1"/>
    <col min="4352" max="4600" width="9.140625" style="77"/>
    <col min="4601" max="4601" width="29.28515625" style="77" customWidth="1"/>
    <col min="4602" max="4602" width="82" style="77" customWidth="1"/>
    <col min="4603" max="4604" width="0" style="77" hidden="1" customWidth="1"/>
    <col min="4605" max="4605" width="16.42578125" style="77" customWidth="1"/>
    <col min="4606" max="4606" width="14.7109375" style="77" customWidth="1"/>
    <col min="4607" max="4607" width="14.5703125" style="77" customWidth="1"/>
    <col min="4608" max="4856" width="9.140625" style="77"/>
    <col min="4857" max="4857" width="29.28515625" style="77" customWidth="1"/>
    <col min="4858" max="4858" width="82" style="77" customWidth="1"/>
    <col min="4859" max="4860" width="0" style="77" hidden="1" customWidth="1"/>
    <col min="4861" max="4861" width="16.42578125" style="77" customWidth="1"/>
    <col min="4862" max="4862" width="14.7109375" style="77" customWidth="1"/>
    <col min="4863" max="4863" width="14.5703125" style="77" customWidth="1"/>
    <col min="4864" max="5112" width="9.140625" style="77"/>
    <col min="5113" max="5113" width="29.28515625" style="77" customWidth="1"/>
    <col min="5114" max="5114" width="82" style="77" customWidth="1"/>
    <col min="5115" max="5116" width="0" style="77" hidden="1" customWidth="1"/>
    <col min="5117" max="5117" width="16.42578125" style="77" customWidth="1"/>
    <col min="5118" max="5118" width="14.7109375" style="77" customWidth="1"/>
    <col min="5119" max="5119" width="14.5703125" style="77" customWidth="1"/>
    <col min="5120" max="5368" width="9.140625" style="77"/>
    <col min="5369" max="5369" width="29.28515625" style="77" customWidth="1"/>
    <col min="5370" max="5370" width="82" style="77" customWidth="1"/>
    <col min="5371" max="5372" width="0" style="77" hidden="1" customWidth="1"/>
    <col min="5373" max="5373" width="16.42578125" style="77" customWidth="1"/>
    <col min="5374" max="5374" width="14.7109375" style="77" customWidth="1"/>
    <col min="5375" max="5375" width="14.5703125" style="77" customWidth="1"/>
    <col min="5376" max="5624" width="9.140625" style="77"/>
    <col min="5625" max="5625" width="29.28515625" style="77" customWidth="1"/>
    <col min="5626" max="5626" width="82" style="77" customWidth="1"/>
    <col min="5627" max="5628" width="0" style="77" hidden="1" customWidth="1"/>
    <col min="5629" max="5629" width="16.42578125" style="77" customWidth="1"/>
    <col min="5630" max="5630" width="14.7109375" style="77" customWidth="1"/>
    <col min="5631" max="5631" width="14.5703125" style="77" customWidth="1"/>
    <col min="5632" max="5880" width="9.140625" style="77"/>
    <col min="5881" max="5881" width="29.28515625" style="77" customWidth="1"/>
    <col min="5882" max="5882" width="82" style="77" customWidth="1"/>
    <col min="5883" max="5884" width="0" style="77" hidden="1" customWidth="1"/>
    <col min="5885" max="5885" width="16.42578125" style="77" customWidth="1"/>
    <col min="5886" max="5886" width="14.7109375" style="77" customWidth="1"/>
    <col min="5887" max="5887" width="14.5703125" style="77" customWidth="1"/>
    <col min="5888" max="6136" width="9.140625" style="77"/>
    <col min="6137" max="6137" width="29.28515625" style="77" customWidth="1"/>
    <col min="6138" max="6138" width="82" style="77" customWidth="1"/>
    <col min="6139" max="6140" width="0" style="77" hidden="1" customWidth="1"/>
    <col min="6141" max="6141" width="16.42578125" style="77" customWidth="1"/>
    <col min="6142" max="6142" width="14.7109375" style="77" customWidth="1"/>
    <col min="6143" max="6143" width="14.5703125" style="77" customWidth="1"/>
    <col min="6144" max="6392" width="9.140625" style="77"/>
    <col min="6393" max="6393" width="29.28515625" style="77" customWidth="1"/>
    <col min="6394" max="6394" width="82" style="77" customWidth="1"/>
    <col min="6395" max="6396" width="0" style="77" hidden="1" customWidth="1"/>
    <col min="6397" max="6397" width="16.42578125" style="77" customWidth="1"/>
    <col min="6398" max="6398" width="14.7109375" style="77" customWidth="1"/>
    <col min="6399" max="6399" width="14.5703125" style="77" customWidth="1"/>
    <col min="6400" max="6648" width="9.140625" style="77"/>
    <col min="6649" max="6649" width="29.28515625" style="77" customWidth="1"/>
    <col min="6650" max="6650" width="82" style="77" customWidth="1"/>
    <col min="6651" max="6652" width="0" style="77" hidden="1" customWidth="1"/>
    <col min="6653" max="6653" width="16.42578125" style="77" customWidth="1"/>
    <col min="6654" max="6654" width="14.7109375" style="77" customWidth="1"/>
    <col min="6655" max="6655" width="14.5703125" style="77" customWidth="1"/>
    <col min="6656" max="6904" width="9.140625" style="77"/>
    <col min="6905" max="6905" width="29.28515625" style="77" customWidth="1"/>
    <col min="6906" max="6906" width="82" style="77" customWidth="1"/>
    <col min="6907" max="6908" width="0" style="77" hidden="1" customWidth="1"/>
    <col min="6909" max="6909" width="16.42578125" style="77" customWidth="1"/>
    <col min="6910" max="6910" width="14.7109375" style="77" customWidth="1"/>
    <col min="6911" max="6911" width="14.5703125" style="77" customWidth="1"/>
    <col min="6912" max="7160" width="9.140625" style="77"/>
    <col min="7161" max="7161" width="29.28515625" style="77" customWidth="1"/>
    <col min="7162" max="7162" width="82" style="77" customWidth="1"/>
    <col min="7163" max="7164" width="0" style="77" hidden="1" customWidth="1"/>
    <col min="7165" max="7165" width="16.42578125" style="77" customWidth="1"/>
    <col min="7166" max="7166" width="14.7109375" style="77" customWidth="1"/>
    <col min="7167" max="7167" width="14.5703125" style="77" customWidth="1"/>
    <col min="7168" max="7416" width="9.140625" style="77"/>
    <col min="7417" max="7417" width="29.28515625" style="77" customWidth="1"/>
    <col min="7418" max="7418" width="82" style="77" customWidth="1"/>
    <col min="7419" max="7420" width="0" style="77" hidden="1" customWidth="1"/>
    <col min="7421" max="7421" width="16.42578125" style="77" customWidth="1"/>
    <col min="7422" max="7422" width="14.7109375" style="77" customWidth="1"/>
    <col min="7423" max="7423" width="14.5703125" style="77" customWidth="1"/>
    <col min="7424" max="7672" width="9.140625" style="77"/>
    <col min="7673" max="7673" width="29.28515625" style="77" customWidth="1"/>
    <col min="7674" max="7674" width="82" style="77" customWidth="1"/>
    <col min="7675" max="7676" width="0" style="77" hidden="1" customWidth="1"/>
    <col min="7677" max="7677" width="16.42578125" style="77" customWidth="1"/>
    <col min="7678" max="7678" width="14.7109375" style="77" customWidth="1"/>
    <col min="7679" max="7679" width="14.5703125" style="77" customWidth="1"/>
    <col min="7680" max="7928" width="9.140625" style="77"/>
    <col min="7929" max="7929" width="29.28515625" style="77" customWidth="1"/>
    <col min="7930" max="7930" width="82" style="77" customWidth="1"/>
    <col min="7931" max="7932" width="0" style="77" hidden="1" customWidth="1"/>
    <col min="7933" max="7933" width="16.42578125" style="77" customWidth="1"/>
    <col min="7934" max="7934" width="14.7109375" style="77" customWidth="1"/>
    <col min="7935" max="7935" width="14.5703125" style="77" customWidth="1"/>
    <col min="7936" max="8184" width="9.140625" style="77"/>
    <col min="8185" max="8185" width="29.28515625" style="77" customWidth="1"/>
    <col min="8186" max="8186" width="82" style="77" customWidth="1"/>
    <col min="8187" max="8188" width="0" style="77" hidden="1" customWidth="1"/>
    <col min="8189" max="8189" width="16.42578125" style="77" customWidth="1"/>
    <col min="8190" max="8190" width="14.7109375" style="77" customWidth="1"/>
    <col min="8191" max="8191" width="14.5703125" style="77" customWidth="1"/>
    <col min="8192" max="8440" width="9.140625" style="77"/>
    <col min="8441" max="8441" width="29.28515625" style="77" customWidth="1"/>
    <col min="8442" max="8442" width="82" style="77" customWidth="1"/>
    <col min="8443" max="8444" width="0" style="77" hidden="1" customWidth="1"/>
    <col min="8445" max="8445" width="16.42578125" style="77" customWidth="1"/>
    <col min="8446" max="8446" width="14.7109375" style="77" customWidth="1"/>
    <col min="8447" max="8447" width="14.5703125" style="77" customWidth="1"/>
    <col min="8448" max="8696" width="9.140625" style="77"/>
    <col min="8697" max="8697" width="29.28515625" style="77" customWidth="1"/>
    <col min="8698" max="8698" width="82" style="77" customWidth="1"/>
    <col min="8699" max="8700" width="0" style="77" hidden="1" customWidth="1"/>
    <col min="8701" max="8701" width="16.42578125" style="77" customWidth="1"/>
    <col min="8702" max="8702" width="14.7109375" style="77" customWidth="1"/>
    <col min="8703" max="8703" width="14.5703125" style="77" customWidth="1"/>
    <col min="8704" max="8952" width="9.140625" style="77"/>
    <col min="8953" max="8953" width="29.28515625" style="77" customWidth="1"/>
    <col min="8954" max="8954" width="82" style="77" customWidth="1"/>
    <col min="8955" max="8956" width="0" style="77" hidden="1" customWidth="1"/>
    <col min="8957" max="8957" width="16.42578125" style="77" customWidth="1"/>
    <col min="8958" max="8958" width="14.7109375" style="77" customWidth="1"/>
    <col min="8959" max="8959" width="14.5703125" style="77" customWidth="1"/>
    <col min="8960" max="9208" width="9.140625" style="77"/>
    <col min="9209" max="9209" width="29.28515625" style="77" customWidth="1"/>
    <col min="9210" max="9210" width="82" style="77" customWidth="1"/>
    <col min="9211" max="9212" width="0" style="77" hidden="1" customWidth="1"/>
    <col min="9213" max="9213" width="16.42578125" style="77" customWidth="1"/>
    <col min="9214" max="9214" width="14.7109375" style="77" customWidth="1"/>
    <col min="9215" max="9215" width="14.5703125" style="77" customWidth="1"/>
    <col min="9216" max="9464" width="9.140625" style="77"/>
    <col min="9465" max="9465" width="29.28515625" style="77" customWidth="1"/>
    <col min="9466" max="9466" width="82" style="77" customWidth="1"/>
    <col min="9467" max="9468" width="0" style="77" hidden="1" customWidth="1"/>
    <col min="9469" max="9469" width="16.42578125" style="77" customWidth="1"/>
    <col min="9470" max="9470" width="14.7109375" style="77" customWidth="1"/>
    <col min="9471" max="9471" width="14.5703125" style="77" customWidth="1"/>
    <col min="9472" max="9720" width="9.140625" style="77"/>
    <col min="9721" max="9721" width="29.28515625" style="77" customWidth="1"/>
    <col min="9722" max="9722" width="82" style="77" customWidth="1"/>
    <col min="9723" max="9724" width="0" style="77" hidden="1" customWidth="1"/>
    <col min="9725" max="9725" width="16.42578125" style="77" customWidth="1"/>
    <col min="9726" max="9726" width="14.7109375" style="77" customWidth="1"/>
    <col min="9727" max="9727" width="14.5703125" style="77" customWidth="1"/>
    <col min="9728" max="9976" width="9.140625" style="77"/>
    <col min="9977" max="9977" width="29.28515625" style="77" customWidth="1"/>
    <col min="9978" max="9978" width="82" style="77" customWidth="1"/>
    <col min="9979" max="9980" width="0" style="77" hidden="1" customWidth="1"/>
    <col min="9981" max="9981" width="16.42578125" style="77" customWidth="1"/>
    <col min="9982" max="9982" width="14.7109375" style="77" customWidth="1"/>
    <col min="9983" max="9983" width="14.5703125" style="77" customWidth="1"/>
    <col min="9984" max="10232" width="9.140625" style="77"/>
    <col min="10233" max="10233" width="29.28515625" style="77" customWidth="1"/>
    <col min="10234" max="10234" width="82" style="77" customWidth="1"/>
    <col min="10235" max="10236" width="0" style="77" hidden="1" customWidth="1"/>
    <col min="10237" max="10237" width="16.42578125" style="77" customWidth="1"/>
    <col min="10238" max="10238" width="14.7109375" style="77" customWidth="1"/>
    <col min="10239" max="10239" width="14.5703125" style="77" customWidth="1"/>
    <col min="10240" max="10488" width="9.140625" style="77"/>
    <col min="10489" max="10489" width="29.28515625" style="77" customWidth="1"/>
    <col min="10490" max="10490" width="82" style="77" customWidth="1"/>
    <col min="10491" max="10492" width="0" style="77" hidden="1" customWidth="1"/>
    <col min="10493" max="10493" width="16.42578125" style="77" customWidth="1"/>
    <col min="10494" max="10494" width="14.7109375" style="77" customWidth="1"/>
    <col min="10495" max="10495" width="14.5703125" style="77" customWidth="1"/>
    <col min="10496" max="10744" width="9.140625" style="77"/>
    <col min="10745" max="10745" width="29.28515625" style="77" customWidth="1"/>
    <col min="10746" max="10746" width="82" style="77" customWidth="1"/>
    <col min="10747" max="10748" width="0" style="77" hidden="1" customWidth="1"/>
    <col min="10749" max="10749" width="16.42578125" style="77" customWidth="1"/>
    <col min="10750" max="10750" width="14.7109375" style="77" customWidth="1"/>
    <col min="10751" max="10751" width="14.5703125" style="77" customWidth="1"/>
    <col min="10752" max="11000" width="9.140625" style="77"/>
    <col min="11001" max="11001" width="29.28515625" style="77" customWidth="1"/>
    <col min="11002" max="11002" width="82" style="77" customWidth="1"/>
    <col min="11003" max="11004" width="0" style="77" hidden="1" customWidth="1"/>
    <col min="11005" max="11005" width="16.42578125" style="77" customWidth="1"/>
    <col min="11006" max="11006" width="14.7109375" style="77" customWidth="1"/>
    <col min="11007" max="11007" width="14.5703125" style="77" customWidth="1"/>
    <col min="11008" max="11256" width="9.140625" style="77"/>
    <col min="11257" max="11257" width="29.28515625" style="77" customWidth="1"/>
    <col min="11258" max="11258" width="82" style="77" customWidth="1"/>
    <col min="11259" max="11260" width="0" style="77" hidden="1" customWidth="1"/>
    <col min="11261" max="11261" width="16.42578125" style="77" customWidth="1"/>
    <col min="11262" max="11262" width="14.7109375" style="77" customWidth="1"/>
    <col min="11263" max="11263" width="14.5703125" style="77" customWidth="1"/>
    <col min="11264" max="11512" width="9.140625" style="77"/>
    <col min="11513" max="11513" width="29.28515625" style="77" customWidth="1"/>
    <col min="11514" max="11514" width="82" style="77" customWidth="1"/>
    <col min="11515" max="11516" width="0" style="77" hidden="1" customWidth="1"/>
    <col min="11517" max="11517" width="16.42578125" style="77" customWidth="1"/>
    <col min="11518" max="11518" width="14.7109375" style="77" customWidth="1"/>
    <col min="11519" max="11519" width="14.5703125" style="77" customWidth="1"/>
    <col min="11520" max="11768" width="9.140625" style="77"/>
    <col min="11769" max="11769" width="29.28515625" style="77" customWidth="1"/>
    <col min="11770" max="11770" width="82" style="77" customWidth="1"/>
    <col min="11771" max="11772" width="0" style="77" hidden="1" customWidth="1"/>
    <col min="11773" max="11773" width="16.42578125" style="77" customWidth="1"/>
    <col min="11774" max="11774" width="14.7109375" style="77" customWidth="1"/>
    <col min="11775" max="11775" width="14.5703125" style="77" customWidth="1"/>
    <col min="11776" max="12024" width="9.140625" style="77"/>
    <col min="12025" max="12025" width="29.28515625" style="77" customWidth="1"/>
    <col min="12026" max="12026" width="82" style="77" customWidth="1"/>
    <col min="12027" max="12028" width="0" style="77" hidden="1" customWidth="1"/>
    <col min="12029" max="12029" width="16.42578125" style="77" customWidth="1"/>
    <col min="12030" max="12030" width="14.7109375" style="77" customWidth="1"/>
    <col min="12031" max="12031" width="14.5703125" style="77" customWidth="1"/>
    <col min="12032" max="12280" width="9.140625" style="77"/>
    <col min="12281" max="12281" width="29.28515625" style="77" customWidth="1"/>
    <col min="12282" max="12282" width="82" style="77" customWidth="1"/>
    <col min="12283" max="12284" width="0" style="77" hidden="1" customWidth="1"/>
    <col min="12285" max="12285" width="16.42578125" style="77" customWidth="1"/>
    <col min="12286" max="12286" width="14.7109375" style="77" customWidth="1"/>
    <col min="12287" max="12287" width="14.5703125" style="77" customWidth="1"/>
    <col min="12288" max="12536" width="9.140625" style="77"/>
    <col min="12537" max="12537" width="29.28515625" style="77" customWidth="1"/>
    <col min="12538" max="12538" width="82" style="77" customWidth="1"/>
    <col min="12539" max="12540" width="0" style="77" hidden="1" customWidth="1"/>
    <col min="12541" max="12541" width="16.42578125" style="77" customWidth="1"/>
    <col min="12542" max="12542" width="14.7109375" style="77" customWidth="1"/>
    <col min="12543" max="12543" width="14.5703125" style="77" customWidth="1"/>
    <col min="12544" max="12792" width="9.140625" style="77"/>
    <col min="12793" max="12793" width="29.28515625" style="77" customWidth="1"/>
    <col min="12794" max="12794" width="82" style="77" customWidth="1"/>
    <col min="12795" max="12796" width="0" style="77" hidden="1" customWidth="1"/>
    <col min="12797" max="12797" width="16.42578125" style="77" customWidth="1"/>
    <col min="12798" max="12798" width="14.7109375" style="77" customWidth="1"/>
    <col min="12799" max="12799" width="14.5703125" style="77" customWidth="1"/>
    <col min="12800" max="13048" width="9.140625" style="77"/>
    <col min="13049" max="13049" width="29.28515625" style="77" customWidth="1"/>
    <col min="13050" max="13050" width="82" style="77" customWidth="1"/>
    <col min="13051" max="13052" width="0" style="77" hidden="1" customWidth="1"/>
    <col min="13053" max="13053" width="16.42578125" style="77" customWidth="1"/>
    <col min="13054" max="13054" width="14.7109375" style="77" customWidth="1"/>
    <col min="13055" max="13055" width="14.5703125" style="77" customWidth="1"/>
    <col min="13056" max="13304" width="9.140625" style="77"/>
    <col min="13305" max="13305" width="29.28515625" style="77" customWidth="1"/>
    <col min="13306" max="13306" width="82" style="77" customWidth="1"/>
    <col min="13307" max="13308" width="0" style="77" hidden="1" customWidth="1"/>
    <col min="13309" max="13309" width="16.42578125" style="77" customWidth="1"/>
    <col min="13310" max="13310" width="14.7109375" style="77" customWidth="1"/>
    <col min="13311" max="13311" width="14.5703125" style="77" customWidth="1"/>
    <col min="13312" max="13560" width="9.140625" style="77"/>
    <col min="13561" max="13561" width="29.28515625" style="77" customWidth="1"/>
    <col min="13562" max="13562" width="82" style="77" customWidth="1"/>
    <col min="13563" max="13564" width="0" style="77" hidden="1" customWidth="1"/>
    <col min="13565" max="13565" width="16.42578125" style="77" customWidth="1"/>
    <col min="13566" max="13566" width="14.7109375" style="77" customWidth="1"/>
    <col min="13567" max="13567" width="14.5703125" style="77" customWidth="1"/>
    <col min="13568" max="13816" width="9.140625" style="77"/>
    <col min="13817" max="13817" width="29.28515625" style="77" customWidth="1"/>
    <col min="13818" max="13818" width="82" style="77" customWidth="1"/>
    <col min="13819" max="13820" width="0" style="77" hidden="1" customWidth="1"/>
    <col min="13821" max="13821" width="16.42578125" style="77" customWidth="1"/>
    <col min="13822" max="13822" width="14.7109375" style="77" customWidth="1"/>
    <col min="13823" max="13823" width="14.5703125" style="77" customWidth="1"/>
    <col min="13824" max="14072" width="9.140625" style="77"/>
    <col min="14073" max="14073" width="29.28515625" style="77" customWidth="1"/>
    <col min="14074" max="14074" width="82" style="77" customWidth="1"/>
    <col min="14075" max="14076" width="0" style="77" hidden="1" customWidth="1"/>
    <col min="14077" max="14077" width="16.42578125" style="77" customWidth="1"/>
    <col min="14078" max="14078" width="14.7109375" style="77" customWidth="1"/>
    <col min="14079" max="14079" width="14.5703125" style="77" customWidth="1"/>
    <col min="14080" max="14328" width="9.140625" style="77"/>
    <col min="14329" max="14329" width="29.28515625" style="77" customWidth="1"/>
    <col min="14330" max="14330" width="82" style="77" customWidth="1"/>
    <col min="14331" max="14332" width="0" style="77" hidden="1" customWidth="1"/>
    <col min="14333" max="14333" width="16.42578125" style="77" customWidth="1"/>
    <col min="14334" max="14334" width="14.7109375" style="77" customWidth="1"/>
    <col min="14335" max="14335" width="14.5703125" style="77" customWidth="1"/>
    <col min="14336" max="14584" width="9.140625" style="77"/>
    <col min="14585" max="14585" width="29.28515625" style="77" customWidth="1"/>
    <col min="14586" max="14586" width="82" style="77" customWidth="1"/>
    <col min="14587" max="14588" width="0" style="77" hidden="1" customWidth="1"/>
    <col min="14589" max="14589" width="16.42578125" style="77" customWidth="1"/>
    <col min="14590" max="14590" width="14.7109375" style="77" customWidth="1"/>
    <col min="14591" max="14591" width="14.5703125" style="77" customWidth="1"/>
    <col min="14592" max="14840" width="9.140625" style="77"/>
    <col min="14841" max="14841" width="29.28515625" style="77" customWidth="1"/>
    <col min="14842" max="14842" width="82" style="77" customWidth="1"/>
    <col min="14843" max="14844" width="0" style="77" hidden="1" customWidth="1"/>
    <col min="14845" max="14845" width="16.42578125" style="77" customWidth="1"/>
    <col min="14846" max="14846" width="14.7109375" style="77" customWidth="1"/>
    <col min="14847" max="14847" width="14.5703125" style="77" customWidth="1"/>
    <col min="14848" max="15096" width="9.140625" style="77"/>
    <col min="15097" max="15097" width="29.28515625" style="77" customWidth="1"/>
    <col min="15098" max="15098" width="82" style="77" customWidth="1"/>
    <col min="15099" max="15100" width="0" style="77" hidden="1" customWidth="1"/>
    <col min="15101" max="15101" width="16.42578125" style="77" customWidth="1"/>
    <col min="15102" max="15102" width="14.7109375" style="77" customWidth="1"/>
    <col min="15103" max="15103" width="14.5703125" style="77" customWidth="1"/>
    <col min="15104" max="15352" width="9.140625" style="77"/>
    <col min="15353" max="15353" width="29.28515625" style="77" customWidth="1"/>
    <col min="15354" max="15354" width="82" style="77" customWidth="1"/>
    <col min="15355" max="15356" width="0" style="77" hidden="1" customWidth="1"/>
    <col min="15357" max="15357" width="16.42578125" style="77" customWidth="1"/>
    <col min="15358" max="15358" width="14.7109375" style="77" customWidth="1"/>
    <col min="15359" max="15359" width="14.5703125" style="77" customWidth="1"/>
    <col min="15360" max="15608" width="9.140625" style="77"/>
    <col min="15609" max="15609" width="29.28515625" style="77" customWidth="1"/>
    <col min="15610" max="15610" width="82" style="77" customWidth="1"/>
    <col min="15611" max="15612" width="0" style="77" hidden="1" customWidth="1"/>
    <col min="15613" max="15613" width="16.42578125" style="77" customWidth="1"/>
    <col min="15614" max="15614" width="14.7109375" style="77" customWidth="1"/>
    <col min="15615" max="15615" width="14.5703125" style="77" customWidth="1"/>
    <col min="15616" max="15864" width="9.140625" style="77"/>
    <col min="15865" max="15865" width="29.28515625" style="77" customWidth="1"/>
    <col min="15866" max="15866" width="82" style="77" customWidth="1"/>
    <col min="15867" max="15868" width="0" style="77" hidden="1" customWidth="1"/>
    <col min="15869" max="15869" width="16.42578125" style="77" customWidth="1"/>
    <col min="15870" max="15870" width="14.7109375" style="77" customWidth="1"/>
    <col min="15871" max="15871" width="14.5703125" style="77" customWidth="1"/>
    <col min="15872" max="16120" width="9.140625" style="77"/>
    <col min="16121" max="16121" width="29.28515625" style="77" customWidth="1"/>
    <col min="16122" max="16122" width="82" style="77" customWidth="1"/>
    <col min="16123" max="16124" width="0" style="77" hidden="1" customWidth="1"/>
    <col min="16125" max="16125" width="16.42578125" style="77" customWidth="1"/>
    <col min="16126" max="16126" width="14.7109375" style="77" customWidth="1"/>
    <col min="16127" max="16127" width="14.5703125" style="77" customWidth="1"/>
    <col min="16128" max="16384" width="9.140625" style="77"/>
  </cols>
  <sheetData>
    <row r="1" spans="1:5" ht="15.75" x14ac:dyDescent="0.2">
      <c r="C1" s="3" t="s">
        <v>598</v>
      </c>
    </row>
    <row r="2" spans="1:5" ht="15.75" x14ac:dyDescent="0.2">
      <c r="A2" s="78"/>
      <c r="C2" s="10" t="s">
        <v>455</v>
      </c>
    </row>
    <row r="3" spans="1:5" ht="15.75" x14ac:dyDescent="0.2">
      <c r="C3" s="2" t="s">
        <v>456</v>
      </c>
    </row>
    <row r="4" spans="1:5" ht="15.75" x14ac:dyDescent="0.2">
      <c r="C4" s="2" t="s">
        <v>789</v>
      </c>
      <c r="E4" s="2"/>
    </row>
    <row r="5" spans="1:5" x14ac:dyDescent="0.2">
      <c r="C5" s="79"/>
    </row>
    <row r="6" spans="1:5" ht="15.75" x14ac:dyDescent="0.2">
      <c r="B6" s="11"/>
    </row>
    <row r="7" spans="1:5" ht="15.75" x14ac:dyDescent="0.2">
      <c r="A7" s="147" t="s">
        <v>655</v>
      </c>
      <c r="B7" s="147"/>
      <c r="C7" s="147"/>
      <c r="D7" s="147"/>
      <c r="E7" s="147"/>
    </row>
    <row r="8" spans="1:5" ht="18.75" x14ac:dyDescent="0.2">
      <c r="A8" s="148"/>
      <c r="B8" s="148"/>
      <c r="C8" s="80"/>
      <c r="D8" s="80"/>
      <c r="E8" s="80"/>
    </row>
    <row r="9" spans="1:5" ht="21" customHeight="1" x14ac:dyDescent="0.25">
      <c r="A9" s="81"/>
      <c r="B9" s="81"/>
      <c r="C9" s="82"/>
      <c r="D9" s="83"/>
      <c r="E9" s="4" t="s">
        <v>585</v>
      </c>
    </row>
    <row r="10" spans="1:5" ht="31.5" customHeight="1" x14ac:dyDescent="0.2">
      <c r="A10" s="84" t="s">
        <v>586</v>
      </c>
      <c r="B10" s="85" t="s">
        <v>587</v>
      </c>
      <c r="C10" s="5" t="s">
        <v>588</v>
      </c>
      <c r="D10" s="5" t="s">
        <v>597</v>
      </c>
      <c r="E10" s="5" t="s">
        <v>656</v>
      </c>
    </row>
    <row r="11" spans="1:5" ht="15.75" x14ac:dyDescent="0.2">
      <c r="A11" s="85">
        <v>1</v>
      </c>
      <c r="B11" s="85">
        <v>2</v>
      </c>
      <c r="C11" s="85">
        <v>3</v>
      </c>
      <c r="D11" s="85">
        <v>4</v>
      </c>
      <c r="E11" s="85">
        <v>5</v>
      </c>
    </row>
    <row r="12" spans="1:5" ht="15.75" customHeight="1" x14ac:dyDescent="0.2">
      <c r="A12" s="86"/>
      <c r="B12" s="87"/>
      <c r="C12" s="88"/>
      <c r="D12" s="88"/>
      <c r="E12" s="88"/>
    </row>
    <row r="13" spans="1:5" ht="15.75" x14ac:dyDescent="0.25">
      <c r="A13" s="89" t="s">
        <v>589</v>
      </c>
      <c r="B13" s="90" t="s">
        <v>590</v>
      </c>
      <c r="C13" s="91">
        <v>5391428</v>
      </c>
      <c r="D13" s="91">
        <v>3629434.7</v>
      </c>
      <c r="E13" s="91">
        <v>3537491.3</v>
      </c>
    </row>
    <row r="14" spans="1:5" ht="15.75" x14ac:dyDescent="0.25">
      <c r="A14" s="89"/>
      <c r="B14" s="90"/>
      <c r="C14" s="91"/>
      <c r="D14" s="91"/>
      <c r="E14" s="91"/>
    </row>
    <row r="15" spans="1:5" ht="15.75" x14ac:dyDescent="0.25">
      <c r="A15" s="92"/>
      <c r="B15" s="93"/>
      <c r="C15" s="94"/>
      <c r="D15" s="95"/>
      <c r="E15" s="96"/>
    </row>
    <row r="16" spans="1:5" ht="15.75" x14ac:dyDescent="0.25">
      <c r="A16" s="97" t="s">
        <v>591</v>
      </c>
      <c r="B16" s="98" t="s">
        <v>592</v>
      </c>
      <c r="C16" s="99">
        <v>5659157.2000000002</v>
      </c>
      <c r="D16" s="91">
        <v>3629434.7</v>
      </c>
      <c r="E16" s="100">
        <v>3537491.3</v>
      </c>
    </row>
    <row r="17" spans="1:5" ht="15.75" x14ac:dyDescent="0.25">
      <c r="A17" s="101"/>
      <c r="B17" s="102"/>
      <c r="C17" s="103"/>
      <c r="D17" s="104"/>
      <c r="E17" s="105"/>
    </row>
    <row r="18" spans="1:5" ht="12.75" customHeight="1" x14ac:dyDescent="0.2">
      <c r="A18" s="149"/>
      <c r="B18" s="151" t="s">
        <v>593</v>
      </c>
      <c r="C18" s="152">
        <f>C16-C13</f>
        <v>267729.20000000019</v>
      </c>
      <c r="D18" s="152">
        <f t="shared" ref="D18:E18" si="0">D13-D16</f>
        <v>0</v>
      </c>
      <c r="E18" s="152">
        <f t="shared" si="0"/>
        <v>0</v>
      </c>
    </row>
    <row r="19" spans="1:5" ht="19.5" customHeight="1" x14ac:dyDescent="0.2">
      <c r="A19" s="150"/>
      <c r="B19" s="151"/>
      <c r="C19" s="153"/>
      <c r="D19" s="153"/>
      <c r="E19" s="153"/>
    </row>
    <row r="21" spans="1:5" ht="15" hidden="1" x14ac:dyDescent="0.2">
      <c r="B21" s="106" t="s">
        <v>594</v>
      </c>
      <c r="C21" s="107">
        <v>3285092.5</v>
      </c>
      <c r="D21" s="107">
        <v>3215056.5</v>
      </c>
      <c r="E21" s="107">
        <v>3018558.8</v>
      </c>
    </row>
    <row r="22" spans="1:5" ht="15" hidden="1" x14ac:dyDescent="0.2">
      <c r="B22" s="106" t="s">
        <v>595</v>
      </c>
      <c r="C22" s="108">
        <v>3327092.5000000005</v>
      </c>
      <c r="D22" s="108">
        <v>3215056.5024999999</v>
      </c>
      <c r="E22" s="108">
        <v>3018558.8000000007</v>
      </c>
    </row>
    <row r="23" spans="1:5" ht="15" hidden="1" x14ac:dyDescent="0.2">
      <c r="B23" s="106" t="s">
        <v>596</v>
      </c>
      <c r="C23" s="108">
        <f>C21-C22</f>
        <v>-42000.000000000466</v>
      </c>
      <c r="D23" s="108">
        <f t="shared" ref="D23:E23" si="1">D21-D22</f>
        <v>-2.4999999441206455E-3</v>
      </c>
      <c r="E23" s="108">
        <f t="shared" si="1"/>
        <v>0</v>
      </c>
    </row>
    <row r="24" spans="1:5" hidden="1" x14ac:dyDescent="0.2"/>
    <row r="25" spans="1:5" hidden="1" x14ac:dyDescent="0.2"/>
    <row r="26" spans="1:5" ht="17.25" customHeight="1" x14ac:dyDescent="0.25">
      <c r="C26" s="109"/>
      <c r="D26" s="1"/>
      <c r="E26" s="110"/>
    </row>
    <row r="27" spans="1:5" x14ac:dyDescent="0.2">
      <c r="C27" s="108"/>
    </row>
  </sheetData>
  <mergeCells count="7">
    <mergeCell ref="A7:E7"/>
    <mergeCell ref="A8:B8"/>
    <mergeCell ref="A18:A19"/>
    <mergeCell ref="B18:B19"/>
    <mergeCell ref="C18:C19"/>
    <mergeCell ref="D18:D19"/>
    <mergeCell ref="E18:E19"/>
  </mergeCells>
  <pageMargins left="0.39370078740157483" right="0.39370078740157483" top="0.98425196850393704" bottom="0.3937007874015748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Дх</vt:lpstr>
      <vt:lpstr>МП </vt:lpstr>
      <vt:lpstr>вед. </vt:lpstr>
      <vt:lpstr>источн</vt:lpstr>
      <vt:lpstr>'вед. '!APPT</vt:lpstr>
      <vt:lpstr>'вед. '!SIGN</vt:lpstr>
      <vt:lpstr>'вед. '!Заголовки_для_печати</vt:lpstr>
      <vt:lpstr>'МП 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Копанева Юлия Евгеньевна</cp:lastModifiedBy>
  <cp:lastPrinted>2024-04-16T11:18:26Z</cp:lastPrinted>
  <dcterms:created xsi:type="dcterms:W3CDTF">2021-09-22T04:47:41Z</dcterms:created>
  <dcterms:modified xsi:type="dcterms:W3CDTF">2024-04-16T11:23:07Z</dcterms:modified>
</cp:coreProperties>
</file>